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11640" tabRatio="598" activeTab="0"/>
  </bookViews>
  <sheets>
    <sheet name="программы 2010" sheetId="1" r:id="rId1"/>
    <sheet name="фкр2010" sheetId="2" r:id="rId2"/>
    <sheet name="вед 2010" sheetId="3" r:id="rId3"/>
  </sheets>
  <definedNames>
    <definedName name="_xlnm._FilterDatabase" localSheetId="1" hidden="1">'фкр2010'!$A$7:$AC$407</definedName>
    <definedName name="Z_013CFD78_7659_4D3E_B86B_47BA2E36FCF4_.wvu.FilterData" localSheetId="2" hidden="1">'вед 2010'!$A$7:$AB$579</definedName>
    <definedName name="Z_013CFD78_7659_4D3E_B86B_47BA2E36FCF4_.wvu.FilterData" localSheetId="0" hidden="1">'программы 2010'!$B$6:$D$33</definedName>
    <definedName name="Z_013CFD78_7659_4D3E_B86B_47BA2E36FCF4_.wvu.FilterData" localSheetId="1" hidden="1">'фкр2010'!$A$7:$AC$408</definedName>
    <definedName name="Z_0523F293_46DE_4CBE_B910_482E1B0AF57B_.wvu.FilterData" localSheetId="1" hidden="1">'фкр2010'!$A$7:$M$407</definedName>
    <definedName name="Z_070551C7_40C3_4D10_AF52_B57E0DD1FD1A_.wvu.FilterData" localSheetId="2" hidden="1">'вед 2010'!$A$1:$AB$579</definedName>
    <definedName name="Z_07577BF3_49F0_4E01_855F_833864282B2F_.wvu.FilterData" localSheetId="1" hidden="1">'фкр2010'!$A$1:$F$407</definedName>
    <definedName name="Z_10CF4CEF_1993_4590_AB17_268893B18ADB_.wvu.FilterData" localSheetId="2" hidden="1">'вед 2010'!$A$1:$AB$579</definedName>
    <definedName name="Z_10CF4CEF_1993_4590_AB17_268893B18ADB_.wvu.FilterData" localSheetId="1" hidden="1">'фкр2010'!$A$1:$O$407</definedName>
    <definedName name="Z_11AD1366_4490_46A0_AA3C_E0B07FA396FA_.wvu.FilterData" localSheetId="2" hidden="1">'вед 2010'!$A$7:$AB$578</definedName>
    <definedName name="Z_11AD1366_4490_46A0_AA3C_E0B07FA396FA_.wvu.FilterData" localSheetId="1" hidden="1">'фкр2010'!$A$7:$M$407</definedName>
    <definedName name="Z_132731A8_7879_4CE1_B20E_70CD820FA414_.wvu.FilterData" localSheetId="2" hidden="1">'вед 2010'!$A$7:$AB$578</definedName>
    <definedName name="Z_149BA084_BE24_44EB_B405_575458F9FC40_.wvu.FilterData" localSheetId="2" hidden="1">'вед 2010'!$A$1:$AB$579</definedName>
    <definedName name="Z_149BA084_BE24_44EB_B405_575458F9FC40_.wvu.FilterData" localSheetId="1" hidden="1">'фкр2010'!$A$1:$F$407</definedName>
    <definedName name="Z_183D9054_DFA7_422A_8629_FFB037D774E8_.wvu.FilterData" localSheetId="2" hidden="1">'вед 2010'!$A$6:$G$578</definedName>
    <definedName name="Z_183D9054_DFA7_422A_8629_FFB037D774E8_.wvu.FilterData" localSheetId="0" hidden="1">'программы 2010'!$B$5:$D$29</definedName>
    <definedName name="Z_183D9054_DFA7_422A_8629_FFB037D774E8_.wvu.FilterData" localSheetId="1" hidden="1">'фкр2010'!$A$6:$F$381</definedName>
    <definedName name="Z_203294C9_9399_4B46_87F5_10A6746AE554_.wvu.FilterData" localSheetId="2" hidden="1">'вед 2010'!$7:$582</definedName>
    <definedName name="Z_203294C9_9399_4B46_87F5_10A6746AE554_.wvu.FilterData" localSheetId="0" hidden="1">'программы 2010'!$B$6:$D$33</definedName>
    <definedName name="Z_203294C9_9399_4B46_87F5_10A6746AE554_.wvu.FilterData" localSheetId="1" hidden="1">'фкр2010'!$A$1:$O$407</definedName>
    <definedName name="Z_203294C9_9399_4B46_87F5_10A6746AE554_.wvu.PrintArea" localSheetId="2" hidden="1">'вед 2010'!$A$1:$G$578</definedName>
    <definedName name="Z_25F2FDF1_6EF9_4387_AFE9_C1C9A18028B7_.wvu.FilterData" localSheetId="2" hidden="1">'вед 2010'!$A$7:$AB$578</definedName>
    <definedName name="Z_25F2FDF1_6EF9_4387_AFE9_C1C9A18028B7_.wvu.FilterData" localSheetId="1" hidden="1">'фкр2010'!$A$7:$M$407</definedName>
    <definedName name="Z_26798099_C8CE_42BA_8EB5_2989AEE92414_.wvu.FilterData" localSheetId="2" hidden="1">'вед 2010'!$A$6:$G$578</definedName>
    <definedName name="Z_26798099_C8CE_42BA_8EB5_2989AEE92414_.wvu.FilterData" localSheetId="0" hidden="1">'программы 2010'!$B$5:$D$29</definedName>
    <definedName name="Z_26798099_C8CE_42BA_8EB5_2989AEE92414_.wvu.FilterData" localSheetId="1" hidden="1">'фкр2010'!$A$6:$F$381</definedName>
    <definedName name="Z_2B615308_9CBA_4498_A120_ACC9478C4C25_.wvu.FilterData" localSheetId="2" hidden="1">'вед 2010'!$A$1:$AB$579</definedName>
    <definedName name="Z_2B615308_9CBA_4498_A120_ACC9478C4C25_.wvu.FilterData" localSheetId="1" hidden="1">'фкр2010'!$A$1:$F$407</definedName>
    <definedName name="Z_2B9E9026_5CB9_4DD2_9607_8F0E0534A222_.wvu.FilterData" localSheetId="2" hidden="1">'вед 2010'!$A$1:$AB$579</definedName>
    <definedName name="Z_2F3CFFEE_4E50_4F0C_B0B9_90F8E2EAE8A2_.wvu.FilterData" localSheetId="2" hidden="1">'вед 2010'!$A$7:$AB$578</definedName>
    <definedName name="Z_3278AFDE_D197_4295_B0CA_42C540D60AE9_.wvu.FilterData" localSheetId="2" hidden="1">'вед 2010'!$A$7:$AB$579</definedName>
    <definedName name="Z_32C0E9F1_919A_4626_88A7_05291DB63198_.wvu.FilterData" localSheetId="2" hidden="1">'вед 2010'!$A$1:$AB$579</definedName>
    <definedName name="Z_32C0E9F1_919A_4626_88A7_05291DB63198_.wvu.FilterData" localSheetId="1" hidden="1">'фкр2010'!$A$1:$O$407</definedName>
    <definedName name="Z_33363600_15A8_41EA_B891_1096F9F0A28D_.wvu.FilterData" localSheetId="2" hidden="1">'вед 2010'!$A$1:$AB$579</definedName>
    <definedName name="Z_3557A3F7_0598_4728_AC2B_E1288A12E03A_.wvu.FilterData" localSheetId="2" hidden="1">'вед 2010'!$A$1:$AB$579</definedName>
    <definedName name="Z_402E53BC_EFF1_46CA_AD9A_48E481426235_.wvu.FilterData" localSheetId="2" hidden="1">'вед 2010'!$A$7:$AB$578</definedName>
    <definedName name="Z_402E53BC_EFF1_46CA_AD9A_48E481426235_.wvu.FilterData" localSheetId="0" hidden="1">'программы 2010'!$B$6:$D$33</definedName>
    <definedName name="Z_402E53BC_EFF1_46CA_AD9A_48E481426235_.wvu.FilterData" localSheetId="1" hidden="1">'фкр2010'!$A$7:$AC$7</definedName>
    <definedName name="Z_431392B8_5320_44F2_918D_0FF9CBCC2599_.wvu.FilterData" localSheetId="2" hidden="1">'вед 2010'!$A$1:$AB$579</definedName>
    <definedName name="Z_431392B8_5320_44F2_918D_0FF9CBCC2599_.wvu.FilterData" localSheetId="1" hidden="1">'фкр2010'!$A$1:$F$407</definedName>
    <definedName name="Z_441B9958_41E9_4964_BCAF_28E1027B30B6_.wvu.FilterData" localSheetId="2" hidden="1">'вед 2010'!$A$7:$AB$578</definedName>
    <definedName name="Z_441BE71A_BC6E_4BBE_885C_CB4FD96721FC_.wvu.FilterData" localSheetId="2" hidden="1">'вед 2010'!$A$7:$AB$578</definedName>
    <definedName name="Z_4450A54A_59D5_4CA5_8BCE_FABF5B5D930B_.wvu.FilterData" localSheetId="2" hidden="1">'вед 2010'!$A$7:$AB$579</definedName>
    <definedName name="Z_46E09458_89B8_474B_B56F_FFEA392B56E7_.wvu.FilterData" localSheetId="2" hidden="1">'вед 2010'!$A$6:$G$578</definedName>
    <definedName name="Z_46E09458_89B8_474B_B56F_FFEA392B56E7_.wvu.FilterData" localSheetId="0" hidden="1">'программы 2010'!$B$5:$D$29</definedName>
    <definedName name="Z_46E09458_89B8_474B_B56F_FFEA392B56E7_.wvu.FilterData" localSheetId="1" hidden="1">'фкр2010'!$A$6:$F$381</definedName>
    <definedName name="Z_48297663_77AE_43F8_A37F_91950CF3B799_.wvu.FilterData" localSheetId="2" hidden="1">'вед 2010'!$A$7:$AB$578</definedName>
    <definedName name="Z_48297663_77AE_43F8_A37F_91950CF3B799_.wvu.FilterData" localSheetId="1" hidden="1">'фкр2010'!$A$7:$AC$7</definedName>
    <definedName name="Z_4AD10200_19DD_4BBB_941B_A1D7AEAB2189_.wvu.FilterData" localSheetId="2" hidden="1">'вед 2010'!$A$6:$G$578</definedName>
    <definedName name="Z_4AD10200_19DD_4BBB_941B_A1D7AEAB2189_.wvu.FilterData" localSheetId="0" hidden="1">'программы 2010'!$B$5:$D$29</definedName>
    <definedName name="Z_4AD10200_19DD_4BBB_941B_A1D7AEAB2189_.wvu.FilterData" localSheetId="1" hidden="1">'фкр2010'!$A$6:$F$381</definedName>
    <definedName name="Z_4C582D3A_D291_4AB0_BF38_D5F76909DC5C_.wvu.FilterData" localSheetId="2" hidden="1">'вед 2010'!$A$7:$AB$579</definedName>
    <definedName name="Z_4C582D3A_D291_4AB0_BF38_D5F76909DC5C_.wvu.FilterData" localSheetId="1" hidden="1">'фкр2010'!$A$1:$O$407</definedName>
    <definedName name="Z_4E54F842_5CB6_43FD_AA85_84680854B67D_.wvu.FilterData" localSheetId="0" hidden="1">'программы 2010'!$B$6:$D$33</definedName>
    <definedName name="Z_4E54F842_5CB6_43FD_AA85_84680854B67D_.wvu.FilterData" localSheetId="1" hidden="1">'фкр2010'!$A$7:$AC$408</definedName>
    <definedName name="Z_4E54F842_5CB6_43FD_AA85_84680854B67D_.wvu.PrintArea" localSheetId="1" hidden="1">'фкр2010'!$A$1:$F$407</definedName>
    <definedName name="Z_5DBBB37F_D11F_4E3F_A44A_12F0DB086AAE_.wvu.FilterData" localSheetId="2" hidden="1">'вед 2010'!$A$1:$AB$579</definedName>
    <definedName name="Z_5DBBB37F_D11F_4E3F_A44A_12F0DB086AAE_.wvu.FilterData" localSheetId="1" hidden="1">'фкр2010'!$A$1:$F$407</definedName>
    <definedName name="Z_642106D4_B605_494A_9EB7_D7546916A47C_.wvu.FilterData" localSheetId="2" hidden="1">'вед 2010'!$A$7:$AB$579</definedName>
    <definedName name="Z_642106D4_B605_494A_9EB7_D7546916A47C_.wvu.FilterData" localSheetId="0" hidden="1">'программы 2010'!$B$6:$D$33</definedName>
    <definedName name="Z_642106D4_B605_494A_9EB7_D7546916A47C_.wvu.FilterData" localSheetId="1" hidden="1">'фкр2010'!$A$1:$O$407</definedName>
    <definedName name="Z_645E17C5_B5B7_490A_A572_CB7BFC2EEEF9_.wvu.FilterData" localSheetId="2" hidden="1">'вед 2010'!$A$7:$AB$579</definedName>
    <definedName name="Z_645E17C5_B5B7_490A_A572_CB7BFC2EEEF9_.wvu.FilterData" localSheetId="0" hidden="1">'программы 2010'!$B$6:$D$33</definedName>
    <definedName name="Z_649CDDED_C0CC_46E1_BD97_CC215F6559EF_.wvu.FilterData" localSheetId="2" hidden="1">'вед 2010'!$A$1:$AB$579</definedName>
    <definedName name="Z_649CDDED_C0CC_46E1_BD97_CC215F6559EF_.wvu.FilterData" localSheetId="1" hidden="1">'фкр2010'!$A$1:$F$407</definedName>
    <definedName name="Z_674F8131_7265_4F17_9B48_416436956E4C_.wvu.FilterData" localSheetId="1" hidden="1">'фкр2010'!$A$1:$O$407</definedName>
    <definedName name="Z_687E117D_5260_44F9_A6E5_59E0F94A9F1D_.wvu.FilterData" localSheetId="2" hidden="1">'вед 2010'!$A$1:$AB$579</definedName>
    <definedName name="Z_687E117D_5260_44F9_A6E5_59E0F94A9F1D_.wvu.FilterData" localSheetId="1" hidden="1">'фкр2010'!$A$1:$F$407</definedName>
    <definedName name="Z_68EF82BF_0D9C_4A62_9807_2AAC5349E781_.wvu.FilterData" localSheetId="2" hidden="1">'вед 2010'!$A$6:$G$578</definedName>
    <definedName name="Z_68EF82BF_0D9C_4A62_9807_2AAC5349E781_.wvu.FilterData" localSheetId="0" hidden="1">'программы 2010'!$B$5:$D$29</definedName>
    <definedName name="Z_68EF82BF_0D9C_4A62_9807_2AAC5349E781_.wvu.FilterData" localSheetId="1" hidden="1">'фкр2010'!$A$6:$F$381</definedName>
    <definedName name="Z_703DB8BB_3816_4E7D_BFB6_8CFED41419F2_.wvu.FilterData" localSheetId="2" hidden="1">'вед 2010'!$A$7:$AB$578</definedName>
    <definedName name="Z_703DB8BB_3816_4E7D_BFB6_8CFED41419F2_.wvu.FilterData" localSheetId="0" hidden="1">'программы 2010'!$B$6:$D$33</definedName>
    <definedName name="Z_703DB8BB_3816_4E7D_BFB6_8CFED41419F2_.wvu.FilterData" localSheetId="1" hidden="1">'фкр2010'!$A$7:$AC$407</definedName>
    <definedName name="Z_703DB8BB_3816_4E7D_BFB6_8CFED41419F2_.wvu.PrintArea" localSheetId="2" hidden="1">'вед 2010'!$A$1:$G$578</definedName>
    <definedName name="Z_703DB8BB_3816_4E7D_BFB6_8CFED41419F2_.wvu.PrintArea" localSheetId="0" hidden="1">'программы 2010'!$A$1:$D$29</definedName>
    <definedName name="Z_703DB8BB_3816_4E7D_BFB6_8CFED41419F2_.wvu.PrintArea" localSheetId="1" hidden="1">'фкр2010'!$A$1:$F$407</definedName>
    <definedName name="Z_716FCEA9_AB85_4169_BA2F_7E46DBC3D3CC_.wvu.FilterData" localSheetId="2" hidden="1">'вед 2010'!$A$6:$G$578</definedName>
    <definedName name="Z_716FCEA9_AB85_4169_BA2F_7E46DBC3D3CC_.wvu.FilterData" localSheetId="0" hidden="1">'программы 2010'!$B$5:$D$29</definedName>
    <definedName name="Z_716FCEA9_AB85_4169_BA2F_7E46DBC3D3CC_.wvu.FilterData" localSheetId="1" hidden="1">'фкр2010'!$A$6:$F$381</definedName>
    <definedName name="Z_72AD1FE2_E62A_41C2_854A_3D0E03B22D9F_.wvu.FilterData" localSheetId="2" hidden="1">'вед 2010'!$A$7:$AB$578</definedName>
    <definedName name="Z_74D348D0_CBE6_4305_8453_65F03C98AAB3_.wvu.FilterData" localSheetId="2" hidden="1">'вед 2010'!$A$1:$AB$579</definedName>
    <definedName name="Z_75AC48F2_E044_4530_96B2_6D9CC282C151_.wvu.FilterData" localSheetId="2" hidden="1">'вед 2010'!$A$7:$AB$579</definedName>
    <definedName name="Z_7DA28D1D_73C9_4E5C_A395_59AA37404E21_.wvu.FilterData" localSheetId="2" hidden="1">'вед 2010'!$A$1:$AB$579</definedName>
    <definedName name="Z_7DA28D1D_73C9_4E5C_A395_59AA37404E21_.wvu.FilterData" localSheetId="1" hidden="1">'фкр2010'!$A$1:$F$407</definedName>
    <definedName name="Z_7EA738EF_83C3_4D22_8E45_3AE33C8BCD30_.wvu.FilterData" localSheetId="2" hidden="1">'вед 2010'!$A$6:$G$578</definedName>
    <definedName name="Z_7EA738EF_83C3_4D22_8E45_3AE33C8BCD30_.wvu.FilterData" localSheetId="0" hidden="1">'программы 2010'!$B$5:$D$29</definedName>
    <definedName name="Z_7EA738EF_83C3_4D22_8E45_3AE33C8BCD30_.wvu.FilterData" localSheetId="1" hidden="1">'фкр2010'!$A$6:$F$381</definedName>
    <definedName name="Z_7EEB08B5_135B_4F8D_851D_48490558F6CD_.wvu.FilterData" localSheetId="1" hidden="1">'фкр2010'!$A$1:$O$407</definedName>
    <definedName name="Z_8273B3E0_B429_4299_9569_6C963356EFAB_.wvu.FilterData" localSheetId="2" hidden="1">'вед 2010'!$A$6:$G$578</definedName>
    <definedName name="Z_8273B3E0_B429_4299_9569_6C963356EFAB_.wvu.FilterData" localSheetId="0" hidden="1">'программы 2010'!$B$5:$D$29</definedName>
    <definedName name="Z_8273B3E0_B429_4299_9569_6C963356EFAB_.wvu.FilterData" localSheetId="1" hidden="1">'фкр2010'!$A$6:$F$381</definedName>
    <definedName name="Z_82B4963C_9EE3_46FB_994C_0F1C14CB0504_.wvu.FilterData" localSheetId="2" hidden="1">'вед 2010'!$A$7:$AB$579</definedName>
    <definedName name="Z_82B4963C_9EE3_46FB_994C_0F1C14CB0504_.wvu.FilterData" localSheetId="0" hidden="1">'программы 2010'!$B$6:$D$33</definedName>
    <definedName name="Z_82B4963C_9EE3_46FB_994C_0F1C14CB0504_.wvu.FilterData" localSheetId="1" hidden="1">'фкр2010'!$A$7:$AC$408</definedName>
    <definedName name="Z_83D86700_7C75_417D_9041_CC321A504124_.wvu.FilterData" localSheetId="2" hidden="1">'вед 2010'!$A$1:$AB$579</definedName>
    <definedName name="Z_83D86700_7C75_417D_9041_CC321A504124_.wvu.FilterData" localSheetId="1" hidden="1">'фкр2010'!$A$1:$F$407</definedName>
    <definedName name="Z_912A88CA_8594_4434_9240_5B5DBA6F57EE_.wvu.FilterData" localSheetId="1" hidden="1">'фкр2010'!$A$1:$O$407</definedName>
    <definedName name="Z_964F5E59_3BE4_490D_AA89_E8BED005B6EE_.wvu.FilterData" localSheetId="1" hidden="1">'фкр2010'!$A$1:$O$407</definedName>
    <definedName name="Z_9A6CBC62_3B91_457C_8173_DE7F7F28174E_.wvu.FilterData" localSheetId="2" hidden="1">'вед 2010'!$A$1:$AB$579</definedName>
    <definedName name="Z_9A6CBC62_3B91_457C_8173_DE7F7F28174E_.wvu.FilterData" localSheetId="1" hidden="1">'фкр2010'!$A$1:$F$407</definedName>
    <definedName name="Z_A180A198_8D41_4423_8186_12865071ACE5_.wvu.FilterData" localSheetId="2" hidden="1">'вед 2010'!$A$1:$AB$579</definedName>
    <definedName name="Z_A180A198_8D41_4423_8186_12865071ACE5_.wvu.FilterData" localSheetId="1" hidden="1">'фкр2010'!$A$1:$F$407</definedName>
    <definedName name="Z_A3B4DC4E_CB65_4708_944B_2D8F2058983C_.wvu.FilterData" localSheetId="0" hidden="1">'программы 2010'!$B$6:$D$33</definedName>
    <definedName name="Z_A92C3B7D_A5FE_447C_A36B_BC74DD35D91B_.wvu.FilterData" localSheetId="2" hidden="1">'вед 2010'!$A$6:$G$578</definedName>
    <definedName name="Z_A92C3B7D_A5FE_447C_A36B_BC74DD35D91B_.wvu.FilterData" localSheetId="0" hidden="1">'программы 2010'!$B$5:$D$29</definedName>
    <definedName name="Z_A92C3B7D_A5FE_447C_A36B_BC74DD35D91B_.wvu.FilterData" localSheetId="1" hidden="1">'фкр2010'!$A$6:$F$381</definedName>
    <definedName name="Z_A9AEB4BF_3A2A_41B9_A388_BBF65D54F5B6_.wvu.FilterData" localSheetId="2" hidden="1">'вед 2010'!$A$1:$AB$579</definedName>
    <definedName name="Z_A9AEB4BF_3A2A_41B9_A388_BBF65D54F5B6_.wvu.FilterData" localSheetId="1" hidden="1">'фкр2010'!$A$1:$O$407</definedName>
    <definedName name="Z_AC807C6C_8381_47D8_B3BF_16339AC73A98_.wvu.FilterData" localSheetId="1" hidden="1">'фкр2010'!$A$1:$O$407</definedName>
    <definedName name="Z_ADB05039_E23E_425C_9930_25F58DD3B303_.wvu.FilterData" localSheetId="2" hidden="1">'вед 2010'!$A$6:$I$582</definedName>
    <definedName name="Z_ADB05039_E23E_425C_9930_25F58DD3B303_.wvu.FilterData" localSheetId="1" hidden="1">'фкр2010'!$A$1:$O$407</definedName>
    <definedName name="Z_AE1925FB_23A9_4D77_9C7E_75D25A9D1FD0_.wvu.FilterData" localSheetId="2" hidden="1">'вед 2010'!$A$1:$AB$579</definedName>
    <definedName name="Z_AFC213B3_07E9_46A8_982A_E7E1ECEC5B19_.wvu.FilterData" localSheetId="2" hidden="1">'вед 2010'!$A$7:$AB$579</definedName>
    <definedName name="Z_AFC213B3_07E9_46A8_982A_E7E1ECEC5B19_.wvu.FilterData" localSheetId="1" hidden="1">'фкр2010'!$A$1:$O$407</definedName>
    <definedName name="Z_B0C84F09_A771_4A1A_806A_644194ADF9A5_.wvu.FilterData" localSheetId="2" hidden="1">'вед 2010'!$A$1:$AB$579</definedName>
    <definedName name="Z_B2CADC3E_C84C_4855_AED1_7869A8F250CE_.wvu.FilterData" localSheetId="2" hidden="1">'вед 2010'!$A$6:$G$578</definedName>
    <definedName name="Z_B2CADC3E_C84C_4855_AED1_7869A8F250CE_.wvu.FilterData" localSheetId="0" hidden="1">'программы 2010'!$B$5:$D$29</definedName>
    <definedName name="Z_B2CADC3E_C84C_4855_AED1_7869A8F250CE_.wvu.FilterData" localSheetId="1" hidden="1">'фкр2010'!$A$6:$F$381</definedName>
    <definedName name="Z_B45C0D6F_F352_4EDB_8227_689A84180A43_.wvu.FilterData" localSheetId="2" hidden="1">'вед 2010'!$A$1:$AB$579</definedName>
    <definedName name="Z_B5279C54_A8AE_4681_AE81_E8ED6AA518AC_.wvu.FilterData" localSheetId="2" hidden="1">'вед 2010'!$A$6:$G$578</definedName>
    <definedName name="Z_B5279C54_A8AE_4681_AE81_E8ED6AA518AC_.wvu.FilterData" localSheetId="0" hidden="1">'программы 2010'!$B$5:$D$29</definedName>
    <definedName name="Z_B5279C54_A8AE_4681_AE81_E8ED6AA518AC_.wvu.FilterData" localSheetId="1" hidden="1">'фкр2010'!$A$6:$F$381</definedName>
    <definedName name="Z_C21B271A_CED4_416E_9689_11329B0979E9_.wvu.FilterData" localSheetId="2" hidden="1">'вед 2010'!$A$6:$G$578</definedName>
    <definedName name="Z_C21B271A_CED4_416E_9689_11329B0979E9_.wvu.FilterData" localSheetId="0" hidden="1">'программы 2010'!$B$5:$D$29</definedName>
    <definedName name="Z_C21B271A_CED4_416E_9689_11329B0979E9_.wvu.FilterData" localSheetId="1" hidden="1">'фкр2010'!$A$6:$F$381</definedName>
    <definedName name="Z_C6F02793_21A2_4DC4_B0A0_F09C8CC45D85_.wvu.FilterData" localSheetId="2" hidden="1">'вед 2010'!$A$1:$AB$579</definedName>
    <definedName name="Z_C927065C_19BF_4686_A3BD_CFE1516913B6_.wvu.FilterData" localSheetId="0" hidden="1">'программы 2010'!$B$6:$D$33</definedName>
    <definedName name="Z_CED6D865_357D_425D_912A_935611E71A94_.wvu.FilterData" localSheetId="2" hidden="1">'вед 2010'!$A$7:$AB$578</definedName>
    <definedName name="Z_CED6D865_357D_425D_912A_935611E71A94_.wvu.FilterData" localSheetId="0" hidden="1">'программы 2010'!$B$6:$D$33</definedName>
    <definedName name="Z_CED6D865_357D_425D_912A_935611E71A94_.wvu.FilterData" localSheetId="1" hidden="1">'фкр2010'!$A$7:$M$407</definedName>
    <definedName name="Z_D27CF058_7A00_4529_AF66_C0409D471DF8_.wvu.FilterData" localSheetId="2" hidden="1">'вед 2010'!$A$7:$AB$579</definedName>
    <definedName name="Z_D27CF058_7A00_4529_AF66_C0409D471DF8_.wvu.FilterData" localSheetId="1" hidden="1">'фкр2010'!$A$1:$O$407</definedName>
    <definedName name="Z_D6E0D2BD_B534_42F4_AE8E_199E0C003C18_.wvu.FilterData" localSheetId="2" hidden="1">'вед 2010'!$A$7:$AB$579</definedName>
    <definedName name="Z_DF3A6D1B_18FA_4832_99A7_DFEDAFF8652F_.wvu.FilterData" localSheetId="2" hidden="1">'вед 2010'!$A$7:$AB$578</definedName>
    <definedName name="Z_DF3A6D1B_18FA_4832_99A7_DFEDAFF8652F_.wvu.FilterData" localSheetId="1" hidden="1">'фкр2010'!$A$7:$L$407</definedName>
    <definedName name="Z_E0EC21D5_BAD4_4787_B762_BFFCB6DAB811_.wvu.FilterData" localSheetId="2" hidden="1">'вед 2010'!$A$6:$G$578</definedName>
    <definedName name="Z_E0EC21D5_BAD4_4787_B762_BFFCB6DAB811_.wvu.FilterData" localSheetId="0" hidden="1">'программы 2010'!$B$5:$D$29</definedName>
    <definedName name="Z_E0EC21D5_BAD4_4787_B762_BFFCB6DAB811_.wvu.FilterData" localSheetId="1" hidden="1">'фкр2010'!$A$6:$F$381</definedName>
    <definedName name="Z_E15E15B7_A4A3_4733_A1A4_010018B39B09_.wvu.FilterData" localSheetId="2" hidden="1">'вед 2010'!$A$7:$AB$579</definedName>
    <definedName name="Z_E15E15B7_A4A3_4733_A1A4_010018B39B09_.wvu.FilterData" localSheetId="0" hidden="1">'программы 2010'!$B$6:$D$33</definedName>
    <definedName name="Z_E2E0E0DB_AF4C_4BE2_8546_0A90CB3379D4_.wvu.FilterData" localSheetId="2" hidden="1">'вед 2010'!$A$1:$AB$579</definedName>
    <definedName name="Z_E2E0E0DB_AF4C_4BE2_8546_0A90CB3379D4_.wvu.FilterData" localSheetId="1" hidden="1">'фкр2010'!$A$1:$F$407</definedName>
    <definedName name="Z_E6CC3619_B7E0_4BC2_9579_69E5672C6BE9_.wvu.FilterData" localSheetId="2" hidden="1">'вед 2010'!$A$7:$AB$579</definedName>
    <definedName name="Z_E8ECBB9C_1359_49EC_87F7_4C7E4745F6D1_.wvu.FilterData" localSheetId="2" hidden="1">'вед 2010'!$A$6:$G$578</definedName>
    <definedName name="Z_E8ECBB9C_1359_49EC_87F7_4C7E4745F6D1_.wvu.FilterData" localSheetId="0" hidden="1">'программы 2010'!$B$5:$D$29</definedName>
    <definedName name="Z_E8ECBB9C_1359_49EC_87F7_4C7E4745F6D1_.wvu.FilterData" localSheetId="1" hidden="1">'фкр2010'!$A$6:$F$381</definedName>
    <definedName name="Z_EACA7ACB_2318_4EF0_9B34_9621978D49E0_.wvu.FilterData" localSheetId="2" hidden="1">'вед 2010'!$A$7:$AB$579</definedName>
    <definedName name="Z_EACA7ACB_2318_4EF0_9B34_9621978D49E0_.wvu.FilterData" localSheetId="1" hidden="1">'фкр2010'!$A$1:$O$407</definedName>
    <definedName name="Z_EB8D3761_628F_459D_8970_FA18AA48E03F_.wvu.FilterData" localSheetId="2" hidden="1">'вед 2010'!$A$7:$AB$578</definedName>
    <definedName name="Z_EC51ED5F_07ED_4D17_9922_EE9E03A607A5_.wvu.FilterData" localSheetId="2" hidden="1">'вед 2010'!$A$1:$AB$579</definedName>
    <definedName name="Z_EC51ED5F_07ED_4D17_9922_EE9E03A607A5_.wvu.FilterData" localSheetId="1" hidden="1">'фкр2010'!$A$1:$F$407</definedName>
    <definedName name="Z_F257CAA3_E2E5_4A99_ABD7_A4BC70399FB4_.wvu.FilterData" localSheetId="1" hidden="1">'фкр2010'!$A$1:$F$407</definedName>
    <definedName name="Z_F47A2FA6_0DE7_4772_A36B_5DF49A777ADE_.wvu.FilterData" localSheetId="2" hidden="1">'вед 2010'!$A$1:$AB$579</definedName>
    <definedName name="Z_F47A2FA6_0DE7_4772_A36B_5DF49A777ADE_.wvu.FilterData" localSheetId="1" hidden="1">'фкр2010'!$A$1:$F$407</definedName>
    <definedName name="Z_F538DB2F_6A5C_4B5F_B5E6_5E1245AF76D3_.wvu.FilterData" localSheetId="2" hidden="1">'вед 2010'!$A$7:$AB$578</definedName>
    <definedName name="Z_F538DB2F_6A5C_4B5F_B5E6_5E1245AF76D3_.wvu.FilterData" localSheetId="0" hidden="1">'программы 2010'!$B$6:$D$33</definedName>
    <definedName name="Z_F538DB2F_6A5C_4B5F_B5E6_5E1245AF76D3_.wvu.FilterData" localSheetId="1" hidden="1">'фкр2010'!$A$7:$AC$407</definedName>
    <definedName name="Z_F538DB2F_6A5C_4B5F_B5E6_5E1245AF76D3_.wvu.PrintArea" localSheetId="2" hidden="1">'вед 2010'!$A$1:$G$578</definedName>
    <definedName name="Z_F538DB2F_6A5C_4B5F_B5E6_5E1245AF76D3_.wvu.PrintArea" localSheetId="0" hidden="1">'программы 2010'!$A$1:$D$29</definedName>
    <definedName name="Z_F538DB2F_6A5C_4B5F_B5E6_5E1245AF76D3_.wvu.PrintArea" localSheetId="1" hidden="1">'фкр2010'!$A$1:$F$407</definedName>
    <definedName name="Z_FA053F70_6408_4B27_94B5_B4FDF4C9D369_.wvu.FilterData" localSheetId="2" hidden="1">'вед 2010'!$A$6:$G$578</definedName>
    <definedName name="Z_FA053F70_6408_4B27_94B5_B4FDF4C9D369_.wvu.FilterData" localSheetId="0" hidden="1">'программы 2010'!$B$5:$D$29</definedName>
    <definedName name="Z_FA053F70_6408_4B27_94B5_B4FDF4C9D369_.wvu.FilterData" localSheetId="1" hidden="1">'фкр2010'!$A$6:$F$381</definedName>
    <definedName name="Z_FC8EA27F_3864_4018_AD7A_3FEE78EC9E5D_.wvu.FilterData" localSheetId="2" hidden="1">'вед 2010'!$A$1:$AB$579</definedName>
    <definedName name="_xlnm.Print_Area" localSheetId="2">'вед 2010'!$A$1:$G$578</definedName>
    <definedName name="_xlnm.Print_Area" localSheetId="0">'программы 2010'!$A$1:$D$29</definedName>
    <definedName name="_xlnm.Print_Area" localSheetId="1">'фкр2010'!$A$1:$F$407</definedName>
  </definedNames>
  <calcPr fullCalcOnLoad="1"/>
</workbook>
</file>

<file path=xl/sharedStrings.xml><?xml version="1.0" encoding="utf-8"?>
<sst xmlns="http://schemas.openxmlformats.org/spreadsheetml/2006/main" count="4846" uniqueCount="548">
  <si>
    <t>Обеспечение деятельности подведомственных учреждений за счет средств местного бюджета</t>
  </si>
  <si>
    <t>505 5520</t>
  </si>
  <si>
    <t>505 5523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</si>
  <si>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ветеранов в Челябинской области")</t>
  </si>
  <si>
    <t>Расходы за счет субвенции из областного бюджета на другие меры социальной поддержки ветеранов труда и труженников тыла</t>
  </si>
  <si>
    <t>505 5524</t>
  </si>
  <si>
    <t>Мероприятия в сфере культуры, кинематографии и средств массовой информации</t>
  </si>
  <si>
    <t>Вещевое обеспечение</t>
  </si>
  <si>
    <t>Благоустройство</t>
  </si>
  <si>
    <t>Иные безвозмездные и безвозвратные перечисления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</si>
  <si>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</si>
  <si>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</si>
  <si>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</si>
  <si>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</si>
  <si>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795 0001</t>
  </si>
  <si>
    <t>795 0002</t>
  </si>
  <si>
    <t>795 0003</t>
  </si>
  <si>
    <t>795 0004</t>
  </si>
  <si>
    <t>795 0006</t>
  </si>
  <si>
    <t>795 0007</t>
  </si>
  <si>
    <t>795 0009</t>
  </si>
  <si>
    <t>795 0012</t>
  </si>
  <si>
    <t>795 0013</t>
  </si>
  <si>
    <t>795 0014</t>
  </si>
  <si>
    <t>795 0015</t>
  </si>
  <si>
    <t>795 0016</t>
  </si>
  <si>
    <t>795 0018</t>
  </si>
  <si>
    <t>795 0020</t>
  </si>
  <si>
    <t>795 0022</t>
  </si>
  <si>
    <t>795 0010</t>
  </si>
  <si>
    <t>795 0008</t>
  </si>
  <si>
    <t>Возмещение убытков бани оздоровительного типа (МУП "Уют")</t>
  </si>
  <si>
    <t>351 0501</t>
  </si>
  <si>
    <t>351 0502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</si>
  <si>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</si>
  <si>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</si>
  <si>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</si>
  <si>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00</t>
  </si>
  <si>
    <t>000 0000</t>
  </si>
  <si>
    <t>000</t>
  </si>
  <si>
    <t>002 0000</t>
  </si>
  <si>
    <t>002 0300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</si>
  <si>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</si>
  <si>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</si>
  <si>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002 0400</t>
  </si>
  <si>
    <t>002 1200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</si>
  <si>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</si>
  <si>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</si>
  <si>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002 2500</t>
  </si>
  <si>
    <t>Прочие расходы</t>
  </si>
  <si>
    <t>Резервные фонды местных администраций</t>
  </si>
  <si>
    <t>14</t>
  </si>
  <si>
    <t>001 0000</t>
  </si>
  <si>
    <t xml:space="preserve">Государственная регистрация актов гражданского состояния </t>
  </si>
  <si>
    <t>Выполнение функций бюджетными учреждениями</t>
  </si>
  <si>
    <t>001 3800</t>
  </si>
  <si>
    <t>12</t>
  </si>
  <si>
    <t>070 0000</t>
  </si>
  <si>
    <t>070 0500</t>
  </si>
  <si>
    <t>090 0000</t>
  </si>
  <si>
    <t>090 0200</t>
  </si>
  <si>
    <t>440 0000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</si>
  <si>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</si>
  <si>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</si>
  <si>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202 0000</t>
  </si>
  <si>
    <t>202 0100</t>
  </si>
  <si>
    <t xml:space="preserve">Военный персонал 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</si>
  <si>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</si>
  <si>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</si>
  <si>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202 5800</t>
  </si>
  <si>
    <t>202 6700</t>
  </si>
  <si>
    <t>202 7200</t>
  </si>
  <si>
    <t>202 7600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</si>
  <si>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</si>
  <si>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</si>
  <si>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</si>
  <si>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218 0000</t>
  </si>
  <si>
    <t>218 0100</t>
  </si>
  <si>
    <t>Обеспечение пожарной безопасности</t>
  </si>
  <si>
    <t>Национальная  экономика</t>
  </si>
  <si>
    <t>Учреждения, обеспечивающие предоставление услуг в сфере лесных отношений</t>
  </si>
  <si>
    <t>291 0000</t>
  </si>
  <si>
    <t>291 9900</t>
  </si>
  <si>
    <t>Субсидии юридическим лицам</t>
  </si>
  <si>
    <t>006</t>
  </si>
  <si>
    <t>Бюджетные инвестиции в объекты капитального строительства, не включенные в целевые программы</t>
  </si>
  <si>
    <t>102 0000</t>
  </si>
  <si>
    <t>Бюджетные инвестиции</t>
  </si>
  <si>
    <t>340 0000</t>
  </si>
  <si>
    <t>340 0300</t>
  </si>
  <si>
    <t xml:space="preserve">Поддержка жилищного хозяйства </t>
  </si>
  <si>
    <t>420 0000</t>
  </si>
  <si>
    <t>420 9900</t>
  </si>
  <si>
    <t>Детские дома</t>
  </si>
  <si>
    <t>421 0000</t>
  </si>
  <si>
    <t>421 9900</t>
  </si>
  <si>
    <t>423 0000</t>
  </si>
  <si>
    <t>423 9900</t>
  </si>
  <si>
    <t>424 0000</t>
  </si>
  <si>
    <t>424 9900</t>
  </si>
  <si>
    <t>433 0000</t>
  </si>
  <si>
    <t>433 9900</t>
  </si>
  <si>
    <t>Мероприятия по проведению оздоровительной кампании детей</t>
  </si>
  <si>
    <t>432 0000</t>
  </si>
  <si>
    <t xml:space="preserve">Проведение оздоровительных и других мероприятий для детей и молодежи </t>
  </si>
  <si>
    <t>452 0000</t>
  </si>
  <si>
    <t>452 9900</t>
  </si>
  <si>
    <t>Мероприятия в сфере образования</t>
  </si>
  <si>
    <t>440 9900</t>
  </si>
  <si>
    <t>441 0000</t>
  </si>
  <si>
    <t>441 9900</t>
  </si>
  <si>
    <t>442 0000</t>
  </si>
  <si>
    <t>442 9900</t>
  </si>
  <si>
    <t>Мероприятия по поддержке и развитию культуры, искусства, кинематографии, средств массовой информации и архивного дела</t>
  </si>
  <si>
    <t>450 0000</t>
  </si>
  <si>
    <t>450 0600</t>
  </si>
  <si>
    <t>Здравоохранение, физическая культура и спорт</t>
  </si>
  <si>
    <t>Физическая культура и спорт</t>
  </si>
  <si>
    <t>Центры спортивной подготовки (сборные команды)</t>
  </si>
  <si>
    <t>Другие вопросы в области здравоохранения, физической культуры и спорта</t>
  </si>
  <si>
    <t>482 0000</t>
  </si>
  <si>
    <t>482 9900</t>
  </si>
  <si>
    <t>079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</si>
  <si>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</si>
  <si>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</si>
  <si>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491 0000</t>
  </si>
  <si>
    <t>491 0100</t>
  </si>
  <si>
    <t>501 0000</t>
  </si>
  <si>
    <t>501 9900</t>
  </si>
  <si>
    <t>Социальная помощь</t>
  </si>
  <si>
    <t>505 0000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</si>
  <si>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</si>
  <si>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мер социальной поддержки ветеранов труда и тружеников тыла</t>
  </si>
  <si>
    <t>505 2901</t>
  </si>
  <si>
    <t>Оплата жилищно-коммунальных услуг отдельным категориям граждан</t>
  </si>
  <si>
    <t>505 4600</t>
  </si>
  <si>
    <t>505 4800</t>
  </si>
  <si>
    <t>068</t>
  </si>
  <si>
    <t>Охрана семьи и детства</t>
  </si>
  <si>
    <t>Материальное обеспечение приемной семьи</t>
  </si>
  <si>
    <t>520 1300</t>
  </si>
  <si>
    <t>520 1310</t>
  </si>
  <si>
    <t>520 1311</t>
  </si>
  <si>
    <t>520 1312</t>
  </si>
  <si>
    <t>002 0401</t>
  </si>
  <si>
    <t>002 0402</t>
  </si>
  <si>
    <t>Содержание КУиЗО</t>
  </si>
  <si>
    <t>002 0403</t>
  </si>
  <si>
    <t>Взносы за участие г.Трехгорного в ассоциациях</t>
  </si>
  <si>
    <t>002 0404</t>
  </si>
  <si>
    <t xml:space="preserve">Возмещение убытков от реализации услуг по пассажирским перевозкам </t>
  </si>
  <si>
    <t>505 3300</t>
  </si>
  <si>
    <t xml:space="preserve">Прочие расходы </t>
  </si>
  <si>
    <t>505 3301</t>
  </si>
  <si>
    <t>Содержание учреждений образования</t>
  </si>
  <si>
    <t>Содержание общеобразовательных школ</t>
  </si>
  <si>
    <t>Городская целевая комплексная  программа "Профилактика венерических болезней, вирусных гепатитов и ВИЧ-инфекций  в г. Трехгорном на 2007-2010 г.г."</t>
  </si>
  <si>
    <t>452 9901</t>
  </si>
  <si>
    <t>Городская целевая программа "Развитие физической культуры и спорта в городе Трехгорном на 2008-2010 годы"</t>
  </si>
  <si>
    <t>421 9901</t>
  </si>
  <si>
    <t xml:space="preserve">Мероприятия в области жилищного хозяйства </t>
  </si>
  <si>
    <t>350 0000</t>
  </si>
  <si>
    <t>350 0300</t>
  </si>
  <si>
    <t>795 0000</t>
  </si>
  <si>
    <t xml:space="preserve">Поддержка коммунального хозяйства </t>
  </si>
  <si>
    <t>Мероприятия в области коммунального хозяйства</t>
  </si>
  <si>
    <t>351 0000</t>
  </si>
  <si>
    <t>351 0500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</si>
  <si>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</si>
  <si>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</si>
  <si>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102 0102</t>
  </si>
  <si>
    <t>600 0000</t>
  </si>
  <si>
    <t>600 0100</t>
  </si>
  <si>
    <t>600 0200</t>
  </si>
  <si>
    <t>600 0300</t>
  </si>
  <si>
    <t>600 0400</t>
  </si>
  <si>
    <t>600 0500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</si>
  <si>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</si>
  <si>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</si>
  <si>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Развитие и поддержка социальной и инженерной инфраструктуры закрытых административно-территориальных образований</t>
  </si>
  <si>
    <t>520 0000</t>
  </si>
  <si>
    <t>520 0300</t>
  </si>
  <si>
    <t>520 0600</t>
  </si>
  <si>
    <t>Наименование показателя</t>
  </si>
  <si>
    <t>ведомство</t>
  </si>
  <si>
    <t>раздел</t>
  </si>
  <si>
    <t>подраздел</t>
  </si>
  <si>
    <t>целевая статья</t>
  </si>
  <si>
    <t>вид расхода</t>
  </si>
  <si>
    <t>01</t>
  </si>
  <si>
    <t>06</t>
  </si>
  <si>
    <t>05</t>
  </si>
  <si>
    <t>09</t>
  </si>
  <si>
    <t>07</t>
  </si>
  <si>
    <t xml:space="preserve">Городское финансовое управление </t>
  </si>
  <si>
    <t>03</t>
  </si>
  <si>
    <t>02</t>
  </si>
  <si>
    <t>Социальная политика</t>
  </si>
  <si>
    <t>04</t>
  </si>
  <si>
    <t>08</t>
  </si>
  <si>
    <t>10</t>
  </si>
  <si>
    <t>Жилищное хозяйство</t>
  </si>
  <si>
    <t>Коммунальное хозяйство</t>
  </si>
  <si>
    <t>Общее образование</t>
  </si>
  <si>
    <t xml:space="preserve"> МУ "Служба заказчика"</t>
  </si>
  <si>
    <t>МУ "Управление культуры"</t>
  </si>
  <si>
    <t>Органы внутренних дел</t>
  </si>
  <si>
    <t>Библиотеки</t>
  </si>
  <si>
    <t>500</t>
  </si>
  <si>
    <t>005</t>
  </si>
  <si>
    <t>014</t>
  </si>
  <si>
    <t>447</t>
  </si>
  <si>
    <t>Молодежная политика и оздоровление детей</t>
  </si>
  <si>
    <t>Образование</t>
  </si>
  <si>
    <t>Другие общегосударственные вопросы</t>
  </si>
  <si>
    <t>Другие вопросы в области национальной экономики</t>
  </si>
  <si>
    <t xml:space="preserve">Культура </t>
  </si>
  <si>
    <t>Социальное обслуживание населения</t>
  </si>
  <si>
    <t>Другие вопросы в области социальной политики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</si>
  <si>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</si>
  <si>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</si>
  <si>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</si>
  <si>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</si>
  <si>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Руководство и управление в сфере установленных функций</t>
  </si>
  <si>
    <t>Дворцы и дома культуры, другие учреждения культуры 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</si>
  <si>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</si>
  <si>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</si>
  <si>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Охрана окружающей среды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</si>
  <si>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</si>
  <si>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Транспорт</t>
  </si>
  <si>
    <t>Жилищно-коммунальное хозяйство</t>
  </si>
  <si>
    <t>Воинские формирования (органы, подразделения)</t>
  </si>
  <si>
    <t>Дошкольное образование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</si>
  <si>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</si>
  <si>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Музеи и постоянные выставки</t>
  </si>
  <si>
    <t>Дома-интернаты для престарелых и инвалидов</t>
  </si>
  <si>
    <t>Учреждения социального обслуживания населения</t>
  </si>
  <si>
    <t>Расходы на информационное обеспечение деятельности органов местного самоуправления в СМИ (муниц. заказ)</t>
  </si>
  <si>
    <t>013</t>
  </si>
  <si>
    <t>022</t>
  </si>
  <si>
    <t>Социальное обеспечение населения</t>
  </si>
  <si>
    <t>Реализация государственных функций в области национальной экономики</t>
  </si>
  <si>
    <t>Специальные (коррекционные) учреждения</t>
  </si>
  <si>
    <t>023</t>
  </si>
  <si>
    <t>Резервные фонды</t>
  </si>
  <si>
    <t>Пенсионное обеспечение</t>
  </si>
  <si>
    <t>Лесное хозяйство</t>
  </si>
  <si>
    <t>к решению Собрания депутатов г.Трехгорного</t>
  </si>
  <si>
    <t>ВСЕГО РАСХОДОВ БЮДЖЕТА</t>
  </si>
  <si>
    <t>Целевые программы муниципальных образований</t>
  </si>
  <si>
    <t>МКУ "Дворец культуры "Икар"</t>
  </si>
  <si>
    <t>001</t>
  </si>
  <si>
    <t>Центральный аппарат</t>
  </si>
  <si>
    <t>Депутаты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</si>
  <si>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</si>
  <si>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</si>
  <si>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</si>
  <si>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Обеспечение деятельности подведомственных учреждений</t>
  </si>
  <si>
    <t>003</t>
  </si>
  <si>
    <t>МУ "Городской архив"</t>
  </si>
  <si>
    <t>188</t>
  </si>
  <si>
    <t>Пособия и компенсации военнослужащим, приравненным к ним лицам, а также уволенным из их числа</t>
  </si>
  <si>
    <t>177</t>
  </si>
  <si>
    <t>Мероприятия в области социальной политики</t>
  </si>
  <si>
    <t>Городская целевая комплексная программа "Вакцинопрофилактика в городе Трехгорном на 2007-2010 г.г."</t>
  </si>
  <si>
    <t>ГУ "Специальное управление ФПС №10 МЧС России"</t>
  </si>
  <si>
    <t>МКУ "Культурно-досуговый центр "Утес"</t>
  </si>
  <si>
    <t>МКУ "Парк культуры и отдыха"</t>
  </si>
  <si>
    <t>МУК  "Историко-художественный музей"</t>
  </si>
  <si>
    <t>360</t>
  </si>
  <si>
    <t>362</t>
  </si>
  <si>
    <t>361</t>
  </si>
  <si>
    <t>520 0900</t>
  </si>
  <si>
    <t>Ежемесячное денежное вознаграждение за классное руководство</t>
  </si>
  <si>
    <t>5201311</t>
  </si>
  <si>
    <t>5201312</t>
  </si>
  <si>
    <t>002 0446</t>
  </si>
  <si>
    <t>432 0200</t>
  </si>
  <si>
    <t>909</t>
  </si>
  <si>
    <t>002 0434</t>
  </si>
  <si>
    <t>520 1000</t>
  </si>
  <si>
    <t>Расходы за счет субвенции из областного бюджета на организацию работы комиссий по делам несовершеннолетних и защите их прав</t>
  </si>
  <si>
    <t>Расходы за счет субвенции из областного бюджета на реализацию переданных государственных полномочий в области охраны окружающей среды</t>
  </si>
  <si>
    <t>Организация работы финансовых органов муниципальных образований за счет субсидии из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</si>
  <si>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</si>
  <si>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Обеспечение деятельности школ-детских садов, школ начальных, неполных средних и средних за счет субвенции местным бюджетам на обеспечение государственных гарантий прав граждан в сфере образования</t>
  </si>
  <si>
    <t>Расходы за счет субвенции из ОБ на организацию предоставления дошкольного и общего образования по основным общеобразовательным программам в МСКОУ для обучающихся, воспитанников с отклонениями в развитии</t>
  </si>
  <si>
    <t>Оздоровление детей</t>
  </si>
  <si>
    <t>Расходы за счет субвенции из областного бюджета на содержание и обеспечение деятельности детских домов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</si>
  <si>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</si>
  <si>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Расходы за счет субвенции из областного бюджета на выплату областного единовременного пособия при рождении ребенка</t>
  </si>
  <si>
    <t>Расходы за счет субвенции из областного бюджета на организацию и осуществление деятельности по опеке и попечительству</t>
  </si>
  <si>
    <t>Обеспечение жилыми 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</si>
  <si>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505 3600</t>
  </si>
  <si>
    <t>Расходы за счет субвенций из областного бюджета на обеспечение детей-сирот, детей, оставшихся без попечения родителей, лиц из их числа, детей, находящихся под опекой (попечительством), жилой площадью</t>
  </si>
  <si>
    <t>092 9900</t>
  </si>
  <si>
    <t>Реализация государственных функций, связанных с общегосударственным управлением</t>
  </si>
  <si>
    <t>002 9900</t>
  </si>
  <si>
    <t>0020405</t>
  </si>
  <si>
    <t>Содержание отдела ЗАГС за счет средств местного бюджета</t>
  </si>
  <si>
    <t>505 3694</t>
  </si>
  <si>
    <t>092 0000</t>
  </si>
  <si>
    <t>Мероприятия в области здравоохранения, спорта и физической культуры, туризма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</si>
  <si>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</t>
  </si>
  <si>
    <t>520 1320</t>
  </si>
  <si>
    <t>Городская целевая программа "Развитие культуры и искусства города Трехгорного на 2008-2010 годы"</t>
  </si>
  <si>
    <t>Расходы за счет субвенции из областного бюджета на предоставление гражданам субсидий на оплату жилого помещения  и коммунальных услуг</t>
  </si>
  <si>
    <t>Расходы за счет субвенции из областного бюджета на выплату денежных средств на содержание ребенка в семье опекуна и  приемной семье, оплату труда приемного родителя, а также на предоставление дополнительных гарантий</t>
  </si>
  <si>
    <t>Расходы за счет субвенции из ОБ на обеспечение деятельности по предоставлению гражданам субсидий</t>
  </si>
  <si>
    <t>Расходы за счет субвенции из ОБ на обеспечение деятельности домов-интернатов для престарелых и инвалидов</t>
  </si>
  <si>
    <t>Расходы за счет субвенции из ОБ на содержание учреждений социального обслуживания населения</t>
  </si>
  <si>
    <t>Расходы на поощрения за заслуги перед городом</t>
  </si>
  <si>
    <t>МУ "Трехгорное лесничество"</t>
  </si>
  <si>
    <t>795 0023</t>
  </si>
  <si>
    <t>385</t>
  </si>
  <si>
    <t>384</t>
  </si>
  <si>
    <t>Расходы за счет субвенции из областного бюджета на выплату социального пособия на погребение и возмещение расходов по гарантированному перечню услуг по погребению</t>
  </si>
  <si>
    <t>Комплексная программа по профилактике преступлений и правонарушений в г.Трехгорном на 2009-2012 годы"</t>
  </si>
  <si>
    <t>380</t>
  </si>
  <si>
    <t>387</t>
  </si>
  <si>
    <t>501 9902</t>
  </si>
  <si>
    <t>440 9902</t>
  </si>
  <si>
    <t>Городская целевая программа "Обеспечение безопасности и совершенствование системы питания обучающихся и воспитанников МОУ города Трехгорного на 2009-2011 гг"</t>
  </si>
  <si>
    <t>Программа информатизации МОУ ДОД ЦДТ на 2009-2011 годы</t>
  </si>
  <si>
    <t>"Программа по экологической безопасности города Трехгорного на 2009-2011 годы"</t>
  </si>
  <si>
    <t xml:space="preserve">000 0000 </t>
  </si>
  <si>
    <t>"Городская целевая программа "Молодежь Трехгорного на 2008-2010 годы"</t>
  </si>
  <si>
    <t xml:space="preserve">795 0000 </t>
  </si>
  <si>
    <t>Мероприятия в области здравоохранения. спорта и физической культуры</t>
  </si>
  <si>
    <t>Глава местной администрации</t>
  </si>
  <si>
    <t>002 0800</t>
  </si>
  <si>
    <t>389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</si>
  <si>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</si>
  <si>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№ п/п</t>
  </si>
  <si>
    <t>Наименование программы</t>
  </si>
  <si>
    <t>Расходы за счет средств местного бюджета на обеспечение деятельности домов-интернатов для престарелых и инвалидов</t>
  </si>
  <si>
    <t>Расходы за счет средств местного бюджета на содержание учреждений социального обслуживания населения</t>
  </si>
  <si>
    <t>Коды бюджетной классификации</t>
  </si>
  <si>
    <t>Приложение №5</t>
  </si>
  <si>
    <t>795 0024</t>
  </si>
  <si>
    <t>Городская целевая программа "Улучшение качества жизни больных бронхиальной астмой в г.Трехгорном на 2009-2011 годы"</t>
  </si>
  <si>
    <t>Городская целевая программа "Профилактика природно-очаговых заболеваний в городе Трехгорном на 2008-2011 годы"</t>
  </si>
  <si>
    <t>443</t>
  </si>
  <si>
    <t>Природоохранные мероприятия</t>
  </si>
  <si>
    <t>Городская целевая программа "Профилактика природно-очаговых заболеваний в городе Трехгорном  на 2008-2011 годы"</t>
  </si>
  <si>
    <t>795 0025</t>
  </si>
  <si>
    <t>Другие вопросы в области охраны окружающей среды</t>
  </si>
  <si>
    <t>364</t>
  </si>
  <si>
    <t>363</t>
  </si>
  <si>
    <t>365</t>
  </si>
  <si>
    <t>366</t>
  </si>
  <si>
    <t>373</t>
  </si>
  <si>
    <t>371</t>
  </si>
  <si>
    <t>376</t>
  </si>
  <si>
    <t>377</t>
  </si>
  <si>
    <t>375</t>
  </si>
  <si>
    <t>390</t>
  </si>
  <si>
    <t>391</t>
  </si>
  <si>
    <t>372</t>
  </si>
  <si>
    <t>367</t>
  </si>
  <si>
    <t>369</t>
  </si>
  <si>
    <t>368</t>
  </si>
  <si>
    <t>МУ "УКС"</t>
  </si>
  <si>
    <t>МУ "ГУО"</t>
  </si>
  <si>
    <t>МУ "ЦПП и РК"</t>
  </si>
  <si>
    <t>МОУ  ДОД "ДШИ"</t>
  </si>
  <si>
    <t>МУК  "ЦГБ"</t>
  </si>
  <si>
    <t>МУК "ЦГДБ"</t>
  </si>
  <si>
    <t>УСЗН</t>
  </si>
  <si>
    <t xml:space="preserve">ОВД МВД России в г.Трехгорный </t>
  </si>
  <si>
    <t>МОУ  "Детский дом"</t>
  </si>
  <si>
    <t>МУ "ФиС"</t>
  </si>
  <si>
    <t>МУ  "Дом-интернат"</t>
  </si>
  <si>
    <t>МУ "Комплексный центр"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</si>
  <si>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</si>
  <si>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</si>
  <si>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Расходы за счет средств городского бюджета на предоставление гражданам субсидий на оплату жилого помещения  и коммунальных услуг</t>
  </si>
  <si>
    <t>Предоставление гражданам субсидий на оплату жилого помещения  и коммунальных услуг</t>
  </si>
  <si>
    <t>505 4801</t>
  </si>
  <si>
    <t>505 4802</t>
  </si>
  <si>
    <t>5200000</t>
  </si>
  <si>
    <t>5200300</t>
  </si>
  <si>
    <t>Собрание депутатов города Трехгорного</t>
  </si>
  <si>
    <t>Администрация города Трехгорного</t>
  </si>
  <si>
    <t>Комитет по управлению имуществом и земельным отношениям администрации города Трехгорного</t>
  </si>
  <si>
    <t>Содержание КУИиЗО</t>
  </si>
  <si>
    <t>Возмещение расходов по деятельности объединенной диспетчерской службы</t>
  </si>
  <si>
    <t>442 99 70</t>
  </si>
  <si>
    <t xml:space="preserve">001 </t>
  </si>
  <si>
    <t>450 06 03</t>
  </si>
  <si>
    <t xml:space="preserve">450 06 03 </t>
  </si>
  <si>
    <t>420 9962</t>
  </si>
  <si>
    <t>Детские дошкольные учреждения за счет субсидии из областного бюджета</t>
  </si>
  <si>
    <t>420 9967</t>
  </si>
  <si>
    <t>Расходы за счет субвенции из ОБ на обеспечение деятельности подведомственных учреждений</t>
  </si>
  <si>
    <t>421 9988</t>
  </si>
  <si>
    <t>Школы-детские сады, школы начальные, неполные средние и средние за счет субсидии из ОБ</t>
  </si>
  <si>
    <t>421 9970</t>
  </si>
  <si>
    <t>433 9982</t>
  </si>
  <si>
    <t xml:space="preserve">10 </t>
  </si>
  <si>
    <t>Расходы за счет субвенциииз областного бюджета на ежеквартальные денежные выплаты на оплату проезда(Закон Челябинской области "Ветеран труда Челябинской области")</t>
  </si>
  <si>
    <t>520 0302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</si>
  <si>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</si>
  <si>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452 9908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</si>
  <si>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за счет субсидии из ОБ</t>
  </si>
  <si>
    <t>505 22 05</t>
  </si>
  <si>
    <t>505 55 10</t>
  </si>
  <si>
    <t>Обеспечение деятельности подведомственных учреждений по физической культуре и спорту</t>
  </si>
  <si>
    <t>Расходы за счет субвенции из областного бюджета на ежемесячное пособие на ребенка (Закон Челябинской области "О ежемесячном пособии на ребенка")</t>
  </si>
  <si>
    <t>505 55 33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</si>
  <si>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</si>
  <si>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</si>
  <si>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</si>
  <si>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Контрольное управление города Трехгорного</t>
  </si>
  <si>
    <t>392</t>
  </si>
  <si>
    <t>501 9980</t>
  </si>
  <si>
    <t>002 0458</t>
  </si>
  <si>
    <t>002 0478</t>
  </si>
  <si>
    <t>508 9980</t>
  </si>
  <si>
    <t>508 9900</t>
  </si>
  <si>
    <t>508 0000</t>
  </si>
  <si>
    <t>508 9902</t>
  </si>
  <si>
    <t>002 0460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</si>
  <si>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</si>
  <si>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505 55 34</t>
  </si>
  <si>
    <t>Расходы за счет субвенции из областного бюджета на выплаты приемной семье на содержание подопечных детей</t>
  </si>
  <si>
    <t>Содержание ребенка в семье опекуна и приемной семье, оплату труда приемного родителя</t>
  </si>
  <si>
    <t>Расходы за счет субвенции из областного бюджета на оплату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</si>
  <si>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</si>
  <si>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424 9975</t>
  </si>
  <si>
    <t>424 9970</t>
  </si>
  <si>
    <t>Детские дома за счет субсидии из областного бюджета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</si>
  <si>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</si>
  <si>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002 0474</t>
  </si>
  <si>
    <t>Содержание государственных архивных учреждений и особо ценных архивных учреждений, кроме расходов, включенных в другие целевые статьи</t>
  </si>
  <si>
    <t>440 9986</t>
  </si>
  <si>
    <t>Библиотеки за счет субсидии из областного бюджета</t>
  </si>
  <si>
    <t>Комплектование книжных фондов библиотек муниципальных образований за счет субсидии из областного бюджета</t>
  </si>
  <si>
    <t>000 000</t>
  </si>
  <si>
    <t>снято 54 600</t>
  </si>
  <si>
    <t>Начальное профессиональное образование</t>
  </si>
  <si>
    <t>421 9959</t>
  </si>
  <si>
    <t>Обеспечение продуктами питания детей из малообеспеченных семей и детей с нарушениями хдоровья, обучающихся в МОУ за счет субсидии из ОБ</t>
  </si>
  <si>
    <t>Автомобильный транспорт</t>
  </si>
  <si>
    <t>303 0000</t>
  </si>
  <si>
    <t>303 0200</t>
  </si>
  <si>
    <t>Отдельные мероприятия в области автомобильного транспорта</t>
  </si>
  <si>
    <t>303 0203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</si>
  <si>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</si>
  <si>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505 45 00</t>
  </si>
  <si>
    <t>505 4500</t>
  </si>
  <si>
    <t>Возмещение затрат по оказанию услуг по организации летнего отдыха жителей города Трехгорного</t>
  </si>
  <si>
    <t>092 9950</t>
  </si>
  <si>
    <t>Обеспечение деятельности подведомственных учреждений за счет оказания платных услуг</t>
  </si>
  <si>
    <t>002 9950</t>
  </si>
  <si>
    <t xml:space="preserve">Ведомственная структура расходов городского бюджета на 2010 год </t>
  </si>
  <si>
    <t>Сумма на 2010 год, тыс.руб.</t>
  </si>
  <si>
    <t>423 9950</t>
  </si>
  <si>
    <t>423 99 50</t>
  </si>
  <si>
    <t>Обеспечение деятельности подведомственных учреждений за счет средств от оказания платных услуг</t>
  </si>
  <si>
    <t>440 99 50</t>
  </si>
  <si>
    <t>441 99 50</t>
  </si>
  <si>
    <t>442 99 50</t>
  </si>
  <si>
    <t>514 0000</t>
  </si>
  <si>
    <t>514 0100</t>
  </si>
  <si>
    <t>Реализация государственных функций в области социальной политики</t>
  </si>
  <si>
    <t>440 9950</t>
  </si>
  <si>
    <t>291 9950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</si>
  <si>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</si>
  <si>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</si>
  <si>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450 8500</t>
  </si>
  <si>
    <t>482 9950</t>
  </si>
  <si>
    <t>Обеспечение деятельности подведомственных учреждений по физической культуре и спортуза счет оказания платных услуг</t>
  </si>
  <si>
    <t>508 9950</t>
  </si>
  <si>
    <t>501 9950</t>
  </si>
  <si>
    <t>024</t>
  </si>
  <si>
    <t>Мероприятия в сфере культуры</t>
  </si>
  <si>
    <t>450 8501</t>
  </si>
  <si>
    <t>Расходы на подготовку празднования 60-летия города Трехгорного</t>
  </si>
  <si>
    <t>Расходы на  празднование 65-летия Победы</t>
  </si>
  <si>
    <t>Перечень городских целевых программ, предусмотренных к финансированию в 2010 году за счет городского бюджета</t>
  </si>
  <si>
    <t>452 99 50</t>
  </si>
  <si>
    <t>452 9950</t>
  </si>
  <si>
    <t>432 0250</t>
  </si>
  <si>
    <t>433 9950</t>
  </si>
  <si>
    <t>421 9950</t>
  </si>
  <si>
    <t>450 8502</t>
  </si>
  <si>
    <t>4409950</t>
  </si>
  <si>
    <t>442 9950</t>
  </si>
  <si>
    <t>420 9950</t>
  </si>
  <si>
    <t xml:space="preserve">Распределение бюджетных ассигнований по разделам,  подразделам, целевым статьям и видам расходов  классификации расходов бюджетов  на 2010 год </t>
  </si>
  <si>
    <t>436 0000</t>
  </si>
  <si>
    <t>Мероприятия в области образования</t>
  </si>
  <si>
    <t>436 0100</t>
  </si>
  <si>
    <t>Государственная поддержка в сфере образования</t>
  </si>
  <si>
    <t>Сумма на 2010 год,  тыс. руб.</t>
  </si>
  <si>
    <t>Приложение №4</t>
  </si>
  <si>
    <t>Приложение №6</t>
  </si>
  <si>
    <t xml:space="preserve">Субсидии местным бюджеитам на 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субсидии из областного бюджета </t>
  </si>
  <si>
    <t>600 0266</t>
  </si>
  <si>
    <t>Муниципальная целевая программа "Развитие муниципальной службы в Трехгорном городском округе" на 2010 год</t>
  </si>
  <si>
    <t>"Муниципальная программа развития малого и среднего предпринимательства в Трехгорном городском округе на 2009-2011 годы"</t>
  </si>
  <si>
    <t>795 0011</t>
  </si>
  <si>
    <t>795 0005</t>
  </si>
  <si>
    <t>Постановление главы администрации города от 03.12.09 г. №1079</t>
  </si>
  <si>
    <t>Нормативно-правовой акт, утверждающий программу</t>
  </si>
  <si>
    <t>Городская целевая программа работы с детьми и подростками по месту жительства в городе Трехгорном на 2010-2012 годы</t>
  </si>
  <si>
    <t>Постановление главы администрации города от 05.11.09 г. №974</t>
  </si>
  <si>
    <t>Городская целевая программа "Развитие дошкольного образования в г. Трехгорном на 2010-2014 годы"</t>
  </si>
  <si>
    <t>Постановление главы администрации города от 05.11.09 г. №973</t>
  </si>
  <si>
    <t>Городская целевая программа "Здоровые дети на 2010-2012 годы"</t>
  </si>
  <si>
    <t xml:space="preserve">Городская целевая программа "Здоровые дети на 2010-2012 годы" </t>
  </si>
  <si>
    <t>Постановление главы администрации города от 05.11.09 г. №975</t>
  </si>
  <si>
    <t>Постановление главы администрации города от 05.11.09 г. №984</t>
  </si>
  <si>
    <t>Городская целевая программа социальной поддержки населения  г.Трехгорного на 2010 год</t>
  </si>
  <si>
    <t>Муниципальная целевая программа "Комплексные меры противодействия злоупотреблению наркотиками и их незаконному обороту на 2010-2012 годы"</t>
  </si>
  <si>
    <t>Постановление главы администрации от 05.11.09 г. №983</t>
  </si>
  <si>
    <t>Подпрограмма "Оказание молодым семьям государственной поддержки для улучшения жилищных условий" на 2008-2010 годы</t>
  </si>
  <si>
    <t>Подпрограмма "Предоставление работникам бюджетной сферы безвозмездных субсидий на приобретение или строительство жилья" на 2008-2010 годы</t>
  </si>
  <si>
    <t>Подпрограмма "Подготовка земельных участков для освоения в целях жилищного строительства" на 2008-2010 годы</t>
  </si>
  <si>
    <t>Решение Собрания депутатов г.Трехгорного от 29.04.08 г. №35</t>
  </si>
  <si>
    <t>Решение Собрания депутатов г.Трехгорного от 25.11.08 г. №141</t>
  </si>
  <si>
    <t>Решение Собрания депутатов г.Трехгорного от 25.11.08 г. №140</t>
  </si>
  <si>
    <t>Решение Собрания депутатов г.Трехгорного от 28.10.08 г. №129</t>
  </si>
  <si>
    <t>Решение Собрания депутатов г.Трехгорного от 26.02.09 г. №34</t>
  </si>
  <si>
    <t>Решение Собрания депутатов г.Трехгорного от 28.10.08 г. №123</t>
  </si>
  <si>
    <t>Решение Собрания депутатов г.Трехгорного от 23.09.08 г. №112</t>
  </si>
  <si>
    <t>Программа реализации национального проекта "Образование" в г. Трехгорном на 2009-2012 годы</t>
  </si>
  <si>
    <t>Решение Собрания депутатов г.Трехгорного от 23.12.08 г. №178</t>
  </si>
  <si>
    <t>Решение Собрания депутатов г.Трехгорного от 24.07.07 г. №90</t>
  </si>
  <si>
    <t>Решение Собрания депутатов г.Трехгорного от 24.07.07 г. №89</t>
  </si>
  <si>
    <t>Решение Собрания депутатов г.Трехгорного от 29.05.07 г. №52</t>
  </si>
  <si>
    <t>Решение Собрания депутатов г.Трехгорного от 25.04.07 г. №38</t>
  </si>
  <si>
    <t>Решение Собрания депутатов г.Трехгорного от 03.10.06 г. №122</t>
  </si>
  <si>
    <t>Решение Собрания депутатов г.Трехгорного от 03.10.06 г. №121</t>
  </si>
  <si>
    <t>505 33 30</t>
  </si>
  <si>
    <t xml:space="preserve">505 33 31 </t>
  </si>
  <si>
    <t>505 33 31</t>
  </si>
  <si>
    <t xml:space="preserve">505 33 32 </t>
  </si>
  <si>
    <t>505 33 54</t>
  </si>
  <si>
    <t xml:space="preserve">505 33 54 </t>
  </si>
  <si>
    <t>505 33 72</t>
  </si>
  <si>
    <t xml:space="preserve">Субсидии местным бюджетам на 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субсидии из областного бюджета </t>
  </si>
  <si>
    <t>Обеспечение продуктами питания детей из малообеспеченных семей и детей с нарушениями здоровья, обучающихся в МОУ за счет субсидии из ОБ</t>
  </si>
  <si>
    <t>Расходы за счет субвенции из областного бюджета на ежеквартальные денежные выплаты на оплату проезда(Закон Челябинской области "Ветеран труда Челябинской области")</t>
  </si>
  <si>
    <t>Расходы за счет субвенции из областного бюджета на на другие меры социальной поддержки граждан, имеющих звание "Ветеран труда Челябинской области"</t>
  </si>
  <si>
    <t>от 15.12.2009 года  №219</t>
  </si>
  <si>
    <t>от 15.12.2009 года №219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</si>
</sst>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_р_."/>
    <numFmt numFmtId="171" formatCode="_-* #,##0.000_р_._-;\-* #,##0.000_р_._-;_-* &quot;-&quot;???_р_._-;_-@_-"/>
    <numFmt numFmtId="172" formatCode="_-* #,##0.0_р_._-;\-* #,##0.0_р_._-;_-* &quot;-&quot;?_р_._-;_-@_-"/>
    <numFmt numFmtId="173" formatCode="_-* #,##0.00_р_._-;\-* #,##0.00_р_._-;_-* &quot;-&quot;?_р_._-;_-@_-"/>
    <numFmt numFmtId="174" formatCode="#,##0.00_р_."/>
    <numFmt numFmtId="175" formatCode="#,##0.0"/>
    <numFmt numFmtId="176" formatCode="#,##0.000"/>
    <numFmt numFmtId="177" formatCode="_-* #,##0.000&quot;р.&quot;_-;\-* #,##0.000&quot;р.&quot;_-;_-* &quot;-&quot;???&quot;р.&quot;_-;_-@_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i/>
      <sz val="10"/>
      <color indexed="8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/>
    </xf>
    <xf numFmtId="0" fontId="8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/>
    </xf>
    <xf numFmtId="43" fontId="5" fillId="0" borderId="1" xfId="0" applyNumberFormat="1" applyFont="1" applyFill="1" applyBorder="1" applyAlignment="1">
      <alignment vertical="center"/>
    </xf>
    <xf numFmtId="43" fontId="4" fillId="0" borderId="1" xfId="0" applyNumberFormat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horizontal="right" vertical="center"/>
    </xf>
    <xf numFmtId="43" fontId="4" fillId="0" borderId="1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right" vertical="center"/>
    </xf>
    <xf numFmtId="43" fontId="3" fillId="0" borderId="1" xfId="0" applyNumberFormat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43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3" fontId="4" fillId="0" borderId="1" xfId="0" applyNumberFormat="1" applyFont="1" applyFill="1" applyBorder="1" applyAlignment="1">
      <alignment horizontal="left" vertical="center"/>
    </xf>
    <xf numFmtId="43" fontId="4" fillId="0" borderId="1" xfId="0" applyNumberFormat="1" applyFont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72" fontId="3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2" fontId="5" fillId="0" borderId="0" xfId="0" applyNumberFormat="1" applyFont="1" applyAlignment="1">
      <alignment wrapText="1"/>
    </xf>
    <xf numFmtId="43" fontId="4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2" borderId="5" xfId="0" applyFont="1" applyFill="1" applyBorder="1" applyAlignment="1">
      <alignment horizontal="left" vertical="justify" wrapText="1"/>
    </xf>
    <xf numFmtId="0" fontId="4" fillId="0" borderId="0" xfId="0" applyFont="1" applyFill="1" applyAlignment="1" quotePrefix="1">
      <alignment/>
    </xf>
    <xf numFmtId="174" fontId="3" fillId="0" borderId="0" xfId="0" applyNumberFormat="1" applyFont="1" applyFill="1" applyAlignment="1">
      <alignment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43" fontId="4" fillId="0" borderId="0" xfId="0" applyNumberFormat="1" applyFont="1" applyFill="1" applyBorder="1" applyAlignment="1">
      <alignment horizontal="right" vertical="center"/>
    </xf>
    <xf numFmtId="43" fontId="3" fillId="0" borderId="1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3" fontId="4" fillId="0" borderId="2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vertical="center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172" fontId="3" fillId="0" borderId="5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0" fillId="0" borderId="6" xfId="0" applyBorder="1" applyAlignment="1">
      <alignment/>
    </xf>
    <xf numFmtId="0" fontId="3" fillId="0" borderId="1" xfId="0" applyFont="1" applyFill="1" applyBorder="1" applyAlignment="1">
      <alignment horizontal="left" vertical="center"/>
    </xf>
    <xf numFmtId="43" fontId="3" fillId="0" borderId="7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7.875" style="6" customWidth="1"/>
    <col min="2" max="2" width="45.875" style="16" customWidth="1"/>
    <col min="3" max="3" width="32.25390625" style="16" customWidth="1"/>
    <col min="4" max="4" width="17.375" style="64" customWidth="1"/>
    <col min="5" max="16384" width="9.125" style="6" customWidth="1"/>
  </cols>
  <sheetData>
    <row r="1" ht="15.75">
      <c r="D1" s="78" t="s">
        <v>497</v>
      </c>
    </row>
    <row r="2" ht="15.75">
      <c r="D2" s="78" t="s">
        <v>247</v>
      </c>
    </row>
    <row r="3" ht="15.75">
      <c r="D3" s="78" t="s">
        <v>547</v>
      </c>
    </row>
    <row r="4" spans="1:4" ht="30" customHeight="1">
      <c r="A4" s="138" t="s">
        <v>480</v>
      </c>
      <c r="B4" s="139"/>
      <c r="C4" s="139"/>
      <c r="D4" s="139"/>
    </row>
    <row r="5" spans="1:4" ht="12.75" customHeight="1">
      <c r="A5" s="140" t="s">
        <v>333</v>
      </c>
      <c r="B5" s="140" t="s">
        <v>334</v>
      </c>
      <c r="C5" s="143" t="s">
        <v>505</v>
      </c>
      <c r="D5" s="141" t="s">
        <v>456</v>
      </c>
    </row>
    <row r="6" spans="1:4" ht="37.5" customHeight="1">
      <c r="A6" s="140"/>
      <c r="B6" s="140"/>
      <c r="C6" s="144"/>
      <c r="D6" s="142"/>
    </row>
    <row r="7" spans="1:4" ht="39.75" customHeight="1">
      <c r="A7" s="76">
        <v>1</v>
      </c>
      <c r="B7" s="129" t="s">
        <v>517</v>
      </c>
      <c r="C7" s="129" t="s">
        <v>520</v>
      </c>
      <c r="D7" s="62">
        <v>3000</v>
      </c>
    </row>
    <row r="8" spans="1:4" ht="51">
      <c r="A8" s="76">
        <v>2</v>
      </c>
      <c r="B8" s="129" t="s">
        <v>518</v>
      </c>
      <c r="C8" s="129" t="s">
        <v>520</v>
      </c>
      <c r="D8" s="62">
        <v>1840</v>
      </c>
    </row>
    <row r="9" spans="1:4" ht="47.25" customHeight="1">
      <c r="A9" s="76">
        <v>3</v>
      </c>
      <c r="B9" s="130" t="s">
        <v>515</v>
      </c>
      <c r="C9" s="130" t="s">
        <v>516</v>
      </c>
      <c r="D9" s="66">
        <v>250</v>
      </c>
    </row>
    <row r="10" spans="1:4" ht="38.25">
      <c r="A10" s="76">
        <v>4</v>
      </c>
      <c r="B10" s="131" t="s">
        <v>317</v>
      </c>
      <c r="C10" s="129" t="s">
        <v>526</v>
      </c>
      <c r="D10" s="62">
        <f>700+137.9</f>
        <v>837.9</v>
      </c>
    </row>
    <row r="11" spans="1:4" ht="25.5">
      <c r="A11" s="76">
        <v>5</v>
      </c>
      <c r="B11" s="132" t="s">
        <v>324</v>
      </c>
      <c r="C11" s="129" t="s">
        <v>524</v>
      </c>
      <c r="D11" s="62">
        <v>1290</v>
      </c>
    </row>
    <row r="12" spans="1:4" ht="36" customHeight="1">
      <c r="A12" s="76">
        <v>6</v>
      </c>
      <c r="B12" s="129" t="s">
        <v>506</v>
      </c>
      <c r="C12" s="134" t="s">
        <v>507</v>
      </c>
      <c r="D12" s="62">
        <v>1300</v>
      </c>
    </row>
    <row r="13" spans="1:4" ht="38.25" customHeight="1">
      <c r="A13" s="76">
        <v>7</v>
      </c>
      <c r="B13" s="129" t="s">
        <v>508</v>
      </c>
      <c r="C13" s="134" t="s">
        <v>509</v>
      </c>
      <c r="D13" s="62">
        <f>9200-1000</f>
        <v>8200</v>
      </c>
    </row>
    <row r="14" spans="1:4" ht="40.5" customHeight="1">
      <c r="A14" s="76">
        <v>8</v>
      </c>
      <c r="B14" s="129" t="s">
        <v>264</v>
      </c>
      <c r="C14" s="129" t="s">
        <v>534</v>
      </c>
      <c r="D14" s="62">
        <v>460</v>
      </c>
    </row>
    <row r="15" spans="1:4" ht="24.75" customHeight="1">
      <c r="A15" s="76">
        <v>9</v>
      </c>
      <c r="B15" s="129" t="s">
        <v>527</v>
      </c>
      <c r="C15" s="129" t="s">
        <v>528</v>
      </c>
      <c r="D15" s="62">
        <v>7800</v>
      </c>
    </row>
    <row r="16" spans="1:4" ht="52.5" customHeight="1">
      <c r="A16" s="76">
        <v>10</v>
      </c>
      <c r="B16" s="133" t="s">
        <v>322</v>
      </c>
      <c r="C16" s="129" t="s">
        <v>522</v>
      </c>
      <c r="D16" s="62">
        <v>1000</v>
      </c>
    </row>
    <row r="17" spans="1:4" ht="25.5">
      <c r="A17" s="76">
        <v>11</v>
      </c>
      <c r="B17" s="133" t="s">
        <v>323</v>
      </c>
      <c r="C17" s="129" t="s">
        <v>523</v>
      </c>
      <c r="D17" s="62">
        <v>145</v>
      </c>
    </row>
    <row r="18" spans="1:4" ht="51" customHeight="1">
      <c r="A18" s="76">
        <v>12</v>
      </c>
      <c r="B18" s="129" t="s">
        <v>156</v>
      </c>
      <c r="C18" s="129" t="s">
        <v>533</v>
      </c>
      <c r="D18" s="62">
        <v>1270</v>
      </c>
    </row>
    <row r="19" spans="1:4" ht="25.5">
      <c r="A19" s="76">
        <v>13</v>
      </c>
      <c r="B19" s="132" t="s">
        <v>326</v>
      </c>
      <c r="C19" s="129" t="s">
        <v>529</v>
      </c>
      <c r="D19" s="62">
        <v>3500</v>
      </c>
    </row>
    <row r="20" spans="1:4" ht="25.5" customHeight="1">
      <c r="A20" s="76">
        <v>14</v>
      </c>
      <c r="B20" s="129" t="s">
        <v>510</v>
      </c>
      <c r="C20" s="134" t="s">
        <v>512</v>
      </c>
      <c r="D20" s="62">
        <v>1215</v>
      </c>
    </row>
    <row r="21" spans="1:4" ht="38.25">
      <c r="A21" s="76">
        <v>15</v>
      </c>
      <c r="B21" s="129" t="s">
        <v>158</v>
      </c>
      <c r="C21" s="129" t="s">
        <v>530</v>
      </c>
      <c r="D21" s="62">
        <v>1840</v>
      </c>
    </row>
    <row r="22" spans="1:4" ht="27" customHeight="1">
      <c r="A22" s="76">
        <v>16</v>
      </c>
      <c r="B22" s="129" t="s">
        <v>305</v>
      </c>
      <c r="C22" s="129" t="s">
        <v>531</v>
      </c>
      <c r="D22" s="62">
        <v>3300</v>
      </c>
    </row>
    <row r="23" spans="1:4" ht="25.5">
      <c r="A23" s="76">
        <v>17</v>
      </c>
      <c r="B23" s="129" t="s">
        <v>514</v>
      </c>
      <c r="C23" s="134" t="s">
        <v>513</v>
      </c>
      <c r="D23" s="62">
        <f>106200+8000</f>
        <v>114200</v>
      </c>
    </row>
    <row r="24" spans="1:4" ht="38.25">
      <c r="A24" s="76">
        <v>18</v>
      </c>
      <c r="B24" s="132" t="s">
        <v>519</v>
      </c>
      <c r="C24" s="129" t="s">
        <v>520</v>
      </c>
      <c r="D24" s="62">
        <v>1000</v>
      </c>
    </row>
    <row r="25" spans="1:4" ht="38.25">
      <c r="A25" s="76">
        <v>19</v>
      </c>
      <c r="B25" s="130" t="s">
        <v>340</v>
      </c>
      <c r="C25" s="129" t="s">
        <v>521</v>
      </c>
      <c r="D25" s="62">
        <v>1055</v>
      </c>
    </row>
    <row r="26" spans="1:4" ht="38.25">
      <c r="A26" s="76">
        <v>20</v>
      </c>
      <c r="B26" s="129" t="s">
        <v>341</v>
      </c>
      <c r="C26" s="129" t="s">
        <v>532</v>
      </c>
      <c r="D26" s="62">
        <v>265</v>
      </c>
    </row>
    <row r="27" spans="1:4" ht="38.25">
      <c r="A27" s="76">
        <v>21</v>
      </c>
      <c r="B27" s="134" t="s">
        <v>500</v>
      </c>
      <c r="C27" s="134" t="s">
        <v>504</v>
      </c>
      <c r="D27" s="62">
        <v>200</v>
      </c>
    </row>
    <row r="28" spans="1:4" ht="38.25">
      <c r="A28" s="76">
        <v>22</v>
      </c>
      <c r="B28" s="135" t="s">
        <v>501</v>
      </c>
      <c r="C28" s="129" t="s">
        <v>525</v>
      </c>
      <c r="D28" s="62">
        <v>700</v>
      </c>
    </row>
    <row r="29" spans="1:4" ht="12.75">
      <c r="A29" s="76"/>
      <c r="B29" s="136" t="s">
        <v>248</v>
      </c>
      <c r="C29" s="136"/>
      <c r="D29" s="56">
        <f>SUM(D7:D28)</f>
        <v>154667.9</v>
      </c>
    </row>
    <row r="30" spans="2:3" ht="12.75">
      <c r="B30" s="137"/>
      <c r="C30" s="137"/>
    </row>
  </sheetData>
  <mergeCells count="5">
    <mergeCell ref="A4:D4"/>
    <mergeCell ref="A5:A6"/>
    <mergeCell ref="D5:D6"/>
    <mergeCell ref="B5:B6"/>
    <mergeCell ref="C5:C6"/>
  </mergeCells>
  <printOptions/>
  <pageMargins left="0.65" right="0.19" top="0.33" bottom="0.25" header="0.31" footer="0.28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7"/>
  <sheetViews>
    <sheetView workbookViewId="0" topLeftCell="A1">
      <selection activeCell="J15" sqref="J15"/>
    </sheetView>
  </sheetViews>
  <sheetFormatPr defaultColWidth="9.00390625" defaultRowHeight="12.75"/>
  <cols>
    <col min="1" max="1" width="45.875" style="24" customWidth="1"/>
    <col min="2" max="2" width="6.75390625" style="22" customWidth="1"/>
    <col min="3" max="3" width="8.875" style="22" customWidth="1"/>
    <col min="4" max="4" width="10.875" style="22" customWidth="1"/>
    <col min="5" max="5" width="7.625" style="22" customWidth="1"/>
    <col min="6" max="6" width="17.00390625" style="64" customWidth="1"/>
    <col min="7" max="7" width="7.875" style="6" customWidth="1"/>
    <col min="8" max="16384" width="9.125" style="6" customWidth="1"/>
  </cols>
  <sheetData>
    <row r="1" spans="2:6" ht="15.75">
      <c r="B1" s="55" t="s">
        <v>496</v>
      </c>
      <c r="E1" s="55"/>
      <c r="F1" s="65"/>
    </row>
    <row r="2" spans="2:6" ht="15.75">
      <c r="B2" s="55" t="s">
        <v>247</v>
      </c>
      <c r="E2" s="55"/>
      <c r="F2" s="65"/>
    </row>
    <row r="3" spans="2:6" ht="15.75">
      <c r="B3" s="55" t="s">
        <v>547</v>
      </c>
      <c r="E3" s="55"/>
      <c r="F3" s="65"/>
    </row>
    <row r="4" spans="1:6" ht="37.5" customHeight="1">
      <c r="A4" s="145" t="s">
        <v>490</v>
      </c>
      <c r="B4" s="146"/>
      <c r="C4" s="146"/>
      <c r="D4" s="146"/>
      <c r="E4" s="146"/>
      <c r="F4" s="146"/>
    </row>
    <row r="6" spans="1:6" ht="12.75">
      <c r="A6" s="140" t="s">
        <v>183</v>
      </c>
      <c r="B6" s="147" t="s">
        <v>337</v>
      </c>
      <c r="C6" s="147"/>
      <c r="D6" s="147"/>
      <c r="E6" s="147"/>
      <c r="F6" s="141" t="s">
        <v>495</v>
      </c>
    </row>
    <row r="7" spans="1:6" ht="25.5">
      <c r="A7" s="140"/>
      <c r="B7" s="1" t="s">
        <v>185</v>
      </c>
      <c r="C7" s="1" t="s">
        <v>186</v>
      </c>
      <c r="D7" s="5" t="s">
        <v>187</v>
      </c>
      <c r="E7" s="5" t="s">
        <v>188</v>
      </c>
      <c r="F7" s="142"/>
    </row>
    <row r="8" spans="1:7" s="9" customFormat="1" ht="12.75">
      <c r="A8" s="99" t="s">
        <v>225</v>
      </c>
      <c r="B8" s="19" t="s">
        <v>189</v>
      </c>
      <c r="C8" s="19" t="s">
        <v>37</v>
      </c>
      <c r="D8" s="37" t="s">
        <v>38</v>
      </c>
      <c r="E8" s="38" t="s">
        <v>39</v>
      </c>
      <c r="F8" s="56">
        <f>F9+F13+F19+F29+F37+F41</f>
        <v>77608.7</v>
      </c>
      <c r="G8" s="84"/>
    </row>
    <row r="9" spans="1:6" ht="38.25">
      <c r="A9" s="49" t="s">
        <v>34</v>
      </c>
      <c r="B9" s="7" t="s">
        <v>189</v>
      </c>
      <c r="C9" s="7" t="s">
        <v>196</v>
      </c>
      <c r="D9" s="40" t="s">
        <v>38</v>
      </c>
      <c r="E9" s="41" t="s">
        <v>39</v>
      </c>
      <c r="F9" s="57">
        <f>F10</f>
        <v>1471.7</v>
      </c>
    </row>
    <row r="10" spans="1:6" ht="51">
      <c r="A10" s="49" t="s">
        <v>35</v>
      </c>
      <c r="B10" s="7" t="s">
        <v>189</v>
      </c>
      <c r="C10" s="7" t="s">
        <v>196</v>
      </c>
      <c r="D10" s="40" t="s">
        <v>40</v>
      </c>
      <c r="E10" s="41" t="s">
        <v>39</v>
      </c>
      <c r="F10" s="57">
        <f>F11</f>
        <v>1471.7</v>
      </c>
    </row>
    <row r="11" spans="1:6" ht="12.75">
      <c r="A11" s="73" t="s">
        <v>36</v>
      </c>
      <c r="B11" s="7" t="s">
        <v>189</v>
      </c>
      <c r="C11" s="7" t="s">
        <v>196</v>
      </c>
      <c r="D11" s="40" t="s">
        <v>41</v>
      </c>
      <c r="E11" s="41" t="s">
        <v>39</v>
      </c>
      <c r="F11" s="57">
        <f>F12</f>
        <v>1471.7</v>
      </c>
    </row>
    <row r="12" spans="1:6" ht="25.5">
      <c r="A12" s="46" t="s">
        <v>42</v>
      </c>
      <c r="B12" s="43" t="s">
        <v>189</v>
      </c>
      <c r="C12" s="43" t="s">
        <v>196</v>
      </c>
      <c r="D12" s="42" t="s">
        <v>41</v>
      </c>
      <c r="E12" s="44" t="s">
        <v>208</v>
      </c>
      <c r="F12" s="63">
        <v>1471.7</v>
      </c>
    </row>
    <row r="13" spans="1:6" ht="51">
      <c r="A13" s="49" t="s">
        <v>43</v>
      </c>
      <c r="B13" s="7" t="s">
        <v>189</v>
      </c>
      <c r="C13" s="7" t="s">
        <v>195</v>
      </c>
      <c r="D13" s="40" t="s">
        <v>38</v>
      </c>
      <c r="E13" s="41" t="s">
        <v>39</v>
      </c>
      <c r="F13" s="57">
        <f>F14</f>
        <v>6262</v>
      </c>
    </row>
    <row r="14" spans="1:6" ht="51">
      <c r="A14" s="49" t="s">
        <v>35</v>
      </c>
      <c r="B14" s="7" t="s">
        <v>189</v>
      </c>
      <c r="C14" s="7" t="s">
        <v>195</v>
      </c>
      <c r="D14" s="40" t="s">
        <v>40</v>
      </c>
      <c r="E14" s="41" t="s">
        <v>39</v>
      </c>
      <c r="F14" s="57">
        <f>F15+F17</f>
        <v>6262</v>
      </c>
    </row>
    <row r="15" spans="1:6" ht="12.75">
      <c r="A15" s="49" t="s">
        <v>252</v>
      </c>
      <c r="B15" s="7" t="s">
        <v>189</v>
      </c>
      <c r="C15" s="7" t="s">
        <v>195</v>
      </c>
      <c r="D15" s="40" t="s">
        <v>44</v>
      </c>
      <c r="E15" s="41" t="s">
        <v>39</v>
      </c>
      <c r="F15" s="57">
        <f>F16</f>
        <v>5343.4</v>
      </c>
    </row>
    <row r="16" spans="1:6" ht="25.5">
      <c r="A16" s="46" t="s">
        <v>42</v>
      </c>
      <c r="B16" s="43" t="s">
        <v>189</v>
      </c>
      <c r="C16" s="43" t="s">
        <v>195</v>
      </c>
      <c r="D16" s="42" t="s">
        <v>44</v>
      </c>
      <c r="E16" s="44" t="s">
        <v>208</v>
      </c>
      <c r="F16" s="63">
        <f>5387.4-44</f>
        <v>5343.4</v>
      </c>
    </row>
    <row r="17" spans="1:6" ht="25.5">
      <c r="A17" s="49" t="s">
        <v>253</v>
      </c>
      <c r="B17" s="7" t="s">
        <v>189</v>
      </c>
      <c r="C17" s="7" t="s">
        <v>195</v>
      </c>
      <c r="D17" s="40" t="s">
        <v>45</v>
      </c>
      <c r="E17" s="41" t="s">
        <v>39</v>
      </c>
      <c r="F17" s="57">
        <f>F18</f>
        <v>918.6</v>
      </c>
    </row>
    <row r="18" spans="1:6" ht="25.5">
      <c r="A18" s="46" t="s">
        <v>42</v>
      </c>
      <c r="B18" s="43" t="s">
        <v>189</v>
      </c>
      <c r="C18" s="43" t="s">
        <v>195</v>
      </c>
      <c r="D18" s="42" t="s">
        <v>45</v>
      </c>
      <c r="E18" s="44" t="s">
        <v>208</v>
      </c>
      <c r="F18" s="63">
        <v>918.6</v>
      </c>
    </row>
    <row r="19" spans="1:6" ht="51">
      <c r="A19" s="49" t="s">
        <v>46</v>
      </c>
      <c r="B19" s="7" t="s">
        <v>189</v>
      </c>
      <c r="C19" s="7" t="s">
        <v>198</v>
      </c>
      <c r="D19" s="40" t="s">
        <v>38</v>
      </c>
      <c r="E19" s="41" t="s">
        <v>39</v>
      </c>
      <c r="F19" s="57">
        <f>F20</f>
        <v>35863.100000000006</v>
      </c>
    </row>
    <row r="20" spans="1:6" ht="51">
      <c r="A20" s="49" t="s">
        <v>35</v>
      </c>
      <c r="B20" s="7" t="s">
        <v>189</v>
      </c>
      <c r="C20" s="7" t="s">
        <v>198</v>
      </c>
      <c r="D20" s="40" t="s">
        <v>40</v>
      </c>
      <c r="E20" s="41" t="s">
        <v>39</v>
      </c>
      <c r="F20" s="57">
        <f>F21+F27</f>
        <v>35863.100000000006</v>
      </c>
    </row>
    <row r="21" spans="1:6" ht="12.75">
      <c r="A21" s="49" t="s">
        <v>252</v>
      </c>
      <c r="B21" s="7" t="s">
        <v>189</v>
      </c>
      <c r="C21" s="7" t="s">
        <v>198</v>
      </c>
      <c r="D21" s="40" t="s">
        <v>44</v>
      </c>
      <c r="E21" s="41" t="s">
        <v>39</v>
      </c>
      <c r="F21" s="57">
        <f>F22+F23+F25</f>
        <v>34526.8</v>
      </c>
    </row>
    <row r="22" spans="1:6" ht="25.5">
      <c r="A22" s="46" t="s">
        <v>42</v>
      </c>
      <c r="B22" s="43" t="s">
        <v>189</v>
      </c>
      <c r="C22" s="43" t="s">
        <v>198</v>
      </c>
      <c r="D22" s="42" t="s">
        <v>44</v>
      </c>
      <c r="E22" s="44" t="s">
        <v>208</v>
      </c>
      <c r="F22" s="63">
        <f>34055.3-111.6</f>
        <v>33943.700000000004</v>
      </c>
    </row>
    <row r="23" spans="1:6" s="9" customFormat="1" ht="38.25">
      <c r="A23" s="49" t="s">
        <v>281</v>
      </c>
      <c r="B23" s="7" t="s">
        <v>189</v>
      </c>
      <c r="C23" s="7" t="s">
        <v>198</v>
      </c>
      <c r="D23" s="40" t="s">
        <v>416</v>
      </c>
      <c r="E23" s="41" t="s">
        <v>39</v>
      </c>
      <c r="F23" s="57">
        <f>F24</f>
        <v>323.4</v>
      </c>
    </row>
    <row r="24" spans="1:6" ht="25.5">
      <c r="A24" s="46" t="s">
        <v>42</v>
      </c>
      <c r="B24" s="43" t="s">
        <v>189</v>
      </c>
      <c r="C24" s="43" t="s">
        <v>198</v>
      </c>
      <c r="D24" s="42" t="s">
        <v>416</v>
      </c>
      <c r="E24" s="44" t="s">
        <v>208</v>
      </c>
      <c r="F24" s="63">
        <v>323.4</v>
      </c>
    </row>
    <row r="25" spans="1:6" s="9" customFormat="1" ht="38.25">
      <c r="A25" s="49" t="s">
        <v>282</v>
      </c>
      <c r="B25" s="7" t="s">
        <v>189</v>
      </c>
      <c r="C25" s="7" t="s">
        <v>198</v>
      </c>
      <c r="D25" s="40" t="s">
        <v>417</v>
      </c>
      <c r="E25" s="41" t="s">
        <v>39</v>
      </c>
      <c r="F25" s="57">
        <f>F26</f>
        <v>259.7</v>
      </c>
    </row>
    <row r="26" spans="1:6" ht="25.5">
      <c r="A26" s="46" t="s">
        <v>42</v>
      </c>
      <c r="B26" s="43" t="s">
        <v>189</v>
      </c>
      <c r="C26" s="43" t="s">
        <v>198</v>
      </c>
      <c r="D26" s="42" t="s">
        <v>417</v>
      </c>
      <c r="E26" s="44" t="s">
        <v>208</v>
      </c>
      <c r="F26" s="63">
        <v>259.7</v>
      </c>
    </row>
    <row r="27" spans="1:6" ht="12.75">
      <c r="A27" s="49" t="s">
        <v>329</v>
      </c>
      <c r="B27" s="7" t="s">
        <v>189</v>
      </c>
      <c r="C27" s="7" t="s">
        <v>198</v>
      </c>
      <c r="D27" s="40" t="s">
        <v>330</v>
      </c>
      <c r="E27" s="41" t="s">
        <v>39</v>
      </c>
      <c r="F27" s="57">
        <f>F28</f>
        <v>1336.3</v>
      </c>
    </row>
    <row r="28" spans="1:6" ht="25.5">
      <c r="A28" s="46" t="s">
        <v>42</v>
      </c>
      <c r="B28" s="43" t="s">
        <v>189</v>
      </c>
      <c r="C28" s="43" t="s">
        <v>198</v>
      </c>
      <c r="D28" s="42" t="s">
        <v>330</v>
      </c>
      <c r="E28" s="44" t="s">
        <v>208</v>
      </c>
      <c r="F28" s="63">
        <v>1336.3</v>
      </c>
    </row>
    <row r="29" spans="1:6" ht="38.25">
      <c r="A29" s="49" t="s">
        <v>47</v>
      </c>
      <c r="B29" s="7" t="s">
        <v>189</v>
      </c>
      <c r="C29" s="7" t="s">
        <v>190</v>
      </c>
      <c r="D29" s="40" t="s">
        <v>38</v>
      </c>
      <c r="E29" s="41" t="s">
        <v>39</v>
      </c>
      <c r="F29" s="57">
        <f>F30</f>
        <v>9770.9</v>
      </c>
    </row>
    <row r="30" spans="1:6" ht="51">
      <c r="A30" s="49" t="s">
        <v>35</v>
      </c>
      <c r="B30" s="7" t="s">
        <v>189</v>
      </c>
      <c r="C30" s="7" t="s">
        <v>190</v>
      </c>
      <c r="D30" s="40" t="s">
        <v>40</v>
      </c>
      <c r="E30" s="41" t="s">
        <v>39</v>
      </c>
      <c r="F30" s="57">
        <f>F31+F33+F35</f>
        <v>9770.9</v>
      </c>
    </row>
    <row r="31" spans="1:6" ht="12.75">
      <c r="A31" s="49" t="s">
        <v>252</v>
      </c>
      <c r="B31" s="7" t="s">
        <v>189</v>
      </c>
      <c r="C31" s="7" t="s">
        <v>190</v>
      </c>
      <c r="D31" s="40" t="s">
        <v>44</v>
      </c>
      <c r="E31" s="41" t="s">
        <v>39</v>
      </c>
      <c r="F31" s="57">
        <f>F32</f>
        <v>3667.5</v>
      </c>
    </row>
    <row r="32" spans="1:6" ht="25.5">
      <c r="A32" s="46" t="s">
        <v>42</v>
      </c>
      <c r="B32" s="43" t="s">
        <v>189</v>
      </c>
      <c r="C32" s="43" t="s">
        <v>190</v>
      </c>
      <c r="D32" s="42" t="s">
        <v>44</v>
      </c>
      <c r="E32" s="44" t="s">
        <v>208</v>
      </c>
      <c r="F32" s="63">
        <f>2586.8+1110.7-30</f>
        <v>3667.5</v>
      </c>
    </row>
    <row r="33" spans="1:6" s="9" customFormat="1" ht="38.25">
      <c r="A33" s="49" t="s">
        <v>283</v>
      </c>
      <c r="B33" s="7" t="s">
        <v>189</v>
      </c>
      <c r="C33" s="7" t="s">
        <v>190</v>
      </c>
      <c r="D33" s="40" t="s">
        <v>422</v>
      </c>
      <c r="E33" s="41" t="s">
        <v>39</v>
      </c>
      <c r="F33" s="59">
        <f>F34</f>
        <v>4543.8</v>
      </c>
    </row>
    <row r="34" spans="1:29" s="47" customFormat="1" ht="25.5">
      <c r="A34" s="46" t="s">
        <v>42</v>
      </c>
      <c r="B34" s="43" t="s">
        <v>189</v>
      </c>
      <c r="C34" s="43" t="s">
        <v>190</v>
      </c>
      <c r="D34" s="42" t="s">
        <v>422</v>
      </c>
      <c r="E34" s="44" t="s">
        <v>208</v>
      </c>
      <c r="F34" s="58">
        <v>4543.8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6" ht="25.5">
      <c r="A35" s="49" t="s">
        <v>254</v>
      </c>
      <c r="B35" s="7" t="s">
        <v>189</v>
      </c>
      <c r="C35" s="7" t="s">
        <v>190</v>
      </c>
      <c r="D35" s="40" t="s">
        <v>48</v>
      </c>
      <c r="E35" s="41" t="s">
        <v>39</v>
      </c>
      <c r="F35" s="57">
        <f>F36</f>
        <v>1559.6</v>
      </c>
    </row>
    <row r="36" spans="1:6" ht="25.5">
      <c r="A36" s="46" t="s">
        <v>42</v>
      </c>
      <c r="B36" s="43" t="s">
        <v>189</v>
      </c>
      <c r="C36" s="43" t="s">
        <v>190</v>
      </c>
      <c r="D36" s="42" t="s">
        <v>48</v>
      </c>
      <c r="E36" s="44" t="s">
        <v>208</v>
      </c>
      <c r="F36" s="63">
        <v>1559.6</v>
      </c>
    </row>
    <row r="37" spans="1:6" s="9" customFormat="1" ht="12.75">
      <c r="A37" s="49" t="s">
        <v>244</v>
      </c>
      <c r="B37" s="7" t="s">
        <v>189</v>
      </c>
      <c r="C37" s="7" t="s">
        <v>56</v>
      </c>
      <c r="D37" s="40" t="s">
        <v>38</v>
      </c>
      <c r="E37" s="41" t="s">
        <v>39</v>
      </c>
      <c r="F37" s="57">
        <f>F38</f>
        <v>11300</v>
      </c>
    </row>
    <row r="38" spans="1:6" s="9" customFormat="1" ht="12.75">
      <c r="A38" s="49" t="s">
        <v>244</v>
      </c>
      <c r="B38" s="7" t="s">
        <v>189</v>
      </c>
      <c r="C38" s="7" t="s">
        <v>56</v>
      </c>
      <c r="D38" s="40" t="s">
        <v>57</v>
      </c>
      <c r="E38" s="41" t="s">
        <v>39</v>
      </c>
      <c r="F38" s="57">
        <f>F39</f>
        <v>11300</v>
      </c>
    </row>
    <row r="39" spans="1:6" ht="12.75">
      <c r="A39" s="49" t="s">
        <v>50</v>
      </c>
      <c r="B39" s="7" t="s">
        <v>189</v>
      </c>
      <c r="C39" s="7" t="s">
        <v>56</v>
      </c>
      <c r="D39" s="40" t="s">
        <v>58</v>
      </c>
      <c r="E39" s="41" t="s">
        <v>39</v>
      </c>
      <c r="F39" s="57">
        <f>F40</f>
        <v>11300</v>
      </c>
    </row>
    <row r="40" spans="1:29" s="47" customFormat="1" ht="12.75">
      <c r="A40" s="46" t="s">
        <v>49</v>
      </c>
      <c r="B40" s="43" t="s">
        <v>189</v>
      </c>
      <c r="C40" s="43" t="s">
        <v>56</v>
      </c>
      <c r="D40" s="42" t="s">
        <v>58</v>
      </c>
      <c r="E40" s="44" t="s">
        <v>238</v>
      </c>
      <c r="F40" s="58">
        <f>12000-700</f>
        <v>11300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7" ht="12.75">
      <c r="A41" s="73" t="s">
        <v>214</v>
      </c>
      <c r="B41" s="7" t="s">
        <v>189</v>
      </c>
      <c r="C41" s="7" t="s">
        <v>51</v>
      </c>
      <c r="D41" s="40" t="s">
        <v>38</v>
      </c>
      <c r="E41" s="41" t="s">
        <v>39</v>
      </c>
      <c r="F41" s="57">
        <f>F42+F45+F53+F56+F64</f>
        <v>12940.999999999998</v>
      </c>
      <c r="G41" s="82"/>
    </row>
    <row r="42" spans="1:6" ht="25.5">
      <c r="A42" s="49" t="s">
        <v>223</v>
      </c>
      <c r="B42" s="7" t="s">
        <v>189</v>
      </c>
      <c r="C42" s="7" t="s">
        <v>51</v>
      </c>
      <c r="D42" s="40" t="s">
        <v>52</v>
      </c>
      <c r="E42" s="41" t="s">
        <v>39</v>
      </c>
      <c r="F42" s="57">
        <f>F43</f>
        <v>1024</v>
      </c>
    </row>
    <row r="43" spans="1:6" ht="25.5">
      <c r="A43" s="49" t="s">
        <v>53</v>
      </c>
      <c r="B43" s="7" t="s">
        <v>189</v>
      </c>
      <c r="C43" s="7" t="s">
        <v>51</v>
      </c>
      <c r="D43" s="40" t="s">
        <v>55</v>
      </c>
      <c r="E43" s="41" t="s">
        <v>39</v>
      </c>
      <c r="F43" s="57">
        <f>F44</f>
        <v>1024</v>
      </c>
    </row>
    <row r="44" spans="1:6" ht="25.5">
      <c r="A44" s="46" t="s">
        <v>42</v>
      </c>
      <c r="B44" s="43" t="s">
        <v>189</v>
      </c>
      <c r="C44" s="43" t="s">
        <v>51</v>
      </c>
      <c r="D44" s="42" t="s">
        <v>55</v>
      </c>
      <c r="E44" s="44" t="s">
        <v>208</v>
      </c>
      <c r="F44" s="63">
        <v>1024</v>
      </c>
    </row>
    <row r="45" spans="1:6" ht="51">
      <c r="A45" s="49" t="s">
        <v>35</v>
      </c>
      <c r="B45" s="7" t="s">
        <v>189</v>
      </c>
      <c r="C45" s="7" t="s">
        <v>51</v>
      </c>
      <c r="D45" s="40" t="s">
        <v>40</v>
      </c>
      <c r="E45" s="41" t="s">
        <v>39</v>
      </c>
      <c r="F45" s="57">
        <f>F46</f>
        <v>9669.599999999999</v>
      </c>
    </row>
    <row r="46" spans="1:6" ht="12.75">
      <c r="A46" s="49" t="s">
        <v>252</v>
      </c>
      <c r="B46" s="7" t="s">
        <v>189</v>
      </c>
      <c r="C46" s="7" t="s">
        <v>51</v>
      </c>
      <c r="D46" s="40" t="s">
        <v>44</v>
      </c>
      <c r="E46" s="41" t="s">
        <v>39</v>
      </c>
      <c r="F46" s="57">
        <f>F47</f>
        <v>9669.599999999999</v>
      </c>
    </row>
    <row r="47" spans="1:6" ht="25.5">
      <c r="A47" s="34" t="s">
        <v>42</v>
      </c>
      <c r="B47" s="17" t="s">
        <v>189</v>
      </c>
      <c r="C47" s="17" t="s">
        <v>51</v>
      </c>
      <c r="D47" s="30" t="s">
        <v>44</v>
      </c>
      <c r="E47" s="31" t="s">
        <v>208</v>
      </c>
      <c r="F47" s="66">
        <f>F48+F49+F50+F51+F52</f>
        <v>9669.599999999999</v>
      </c>
    </row>
    <row r="48" spans="1:6" ht="12.75">
      <c r="A48" s="54" t="s">
        <v>311</v>
      </c>
      <c r="B48" s="43" t="s">
        <v>189</v>
      </c>
      <c r="C48" s="43" t="s">
        <v>51</v>
      </c>
      <c r="D48" s="42" t="s">
        <v>144</v>
      </c>
      <c r="E48" s="44" t="s">
        <v>208</v>
      </c>
      <c r="F48" s="63">
        <f>242.5+921</f>
        <v>1163.5</v>
      </c>
    </row>
    <row r="49" spans="1:6" ht="38.25">
      <c r="A49" s="54" t="s">
        <v>237</v>
      </c>
      <c r="B49" s="43" t="s">
        <v>189</v>
      </c>
      <c r="C49" s="43" t="s">
        <v>51</v>
      </c>
      <c r="D49" s="42" t="s">
        <v>145</v>
      </c>
      <c r="E49" s="44" t="s">
        <v>208</v>
      </c>
      <c r="F49" s="63">
        <v>4335.9</v>
      </c>
    </row>
    <row r="50" spans="1:29" s="47" customFormat="1" ht="12.75">
      <c r="A50" s="54" t="s">
        <v>146</v>
      </c>
      <c r="B50" s="43" t="s">
        <v>189</v>
      </c>
      <c r="C50" s="43" t="s">
        <v>51</v>
      </c>
      <c r="D50" s="42" t="s">
        <v>147</v>
      </c>
      <c r="E50" s="44" t="s">
        <v>208</v>
      </c>
      <c r="F50" s="58">
        <f>3818.8-14.4</f>
        <v>3804.4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6" ht="12.75">
      <c r="A51" s="54" t="s">
        <v>148</v>
      </c>
      <c r="B51" s="43" t="s">
        <v>189</v>
      </c>
      <c r="C51" s="43" t="s">
        <v>51</v>
      </c>
      <c r="D51" s="42" t="s">
        <v>149</v>
      </c>
      <c r="E51" s="44" t="s">
        <v>208</v>
      </c>
      <c r="F51" s="63">
        <v>200</v>
      </c>
    </row>
    <row r="52" spans="1:6" ht="25.5">
      <c r="A52" s="54" t="s">
        <v>299</v>
      </c>
      <c r="B52" s="43" t="s">
        <v>189</v>
      </c>
      <c r="C52" s="43" t="s">
        <v>51</v>
      </c>
      <c r="D52" s="42" t="s">
        <v>298</v>
      </c>
      <c r="E52" s="44" t="s">
        <v>208</v>
      </c>
      <c r="F52" s="63">
        <v>165.8</v>
      </c>
    </row>
    <row r="53" spans="1:6" ht="38.25">
      <c r="A53" s="49" t="s">
        <v>228</v>
      </c>
      <c r="B53" s="7" t="s">
        <v>189</v>
      </c>
      <c r="C53" s="7" t="s">
        <v>51</v>
      </c>
      <c r="D53" s="40" t="s">
        <v>59</v>
      </c>
      <c r="E53" s="41" t="s">
        <v>39</v>
      </c>
      <c r="F53" s="59">
        <f>F54</f>
        <v>1258</v>
      </c>
    </row>
    <row r="54" spans="1:6" ht="38.25">
      <c r="A54" s="49" t="s">
        <v>255</v>
      </c>
      <c r="B54" s="7" t="s">
        <v>189</v>
      </c>
      <c r="C54" s="7" t="s">
        <v>51</v>
      </c>
      <c r="D54" s="40" t="s">
        <v>60</v>
      </c>
      <c r="E54" s="41" t="s">
        <v>39</v>
      </c>
      <c r="F54" s="59">
        <f>F55</f>
        <v>1258</v>
      </c>
    </row>
    <row r="55" spans="1:29" s="47" customFormat="1" ht="25.5">
      <c r="A55" s="46" t="s">
        <v>42</v>
      </c>
      <c r="B55" s="43" t="s">
        <v>189</v>
      </c>
      <c r="C55" s="43" t="s">
        <v>51</v>
      </c>
      <c r="D55" s="42" t="s">
        <v>60</v>
      </c>
      <c r="E55" s="44" t="s">
        <v>208</v>
      </c>
      <c r="F55" s="58">
        <v>1258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6" ht="25.5">
      <c r="A56" s="49" t="s">
        <v>224</v>
      </c>
      <c r="B56" s="7" t="s">
        <v>189</v>
      </c>
      <c r="C56" s="7" t="s">
        <v>51</v>
      </c>
      <c r="D56" s="40" t="s">
        <v>61</v>
      </c>
      <c r="E56" s="41" t="s">
        <v>39</v>
      </c>
      <c r="F56" s="57">
        <f>SUM(F57)</f>
        <v>789.4</v>
      </c>
    </row>
    <row r="57" spans="1:6" ht="25.5">
      <c r="A57" s="49" t="s">
        <v>257</v>
      </c>
      <c r="B57" s="7" t="s">
        <v>189</v>
      </c>
      <c r="C57" s="7" t="s">
        <v>51</v>
      </c>
      <c r="D57" s="40" t="s">
        <v>108</v>
      </c>
      <c r="E57" s="41" t="s">
        <v>39</v>
      </c>
      <c r="F57" s="57">
        <f>F58+F60+F62</f>
        <v>789.4</v>
      </c>
    </row>
    <row r="58" spans="1:6" ht="25.5">
      <c r="A58" s="35" t="s">
        <v>0</v>
      </c>
      <c r="B58" s="7" t="s">
        <v>189</v>
      </c>
      <c r="C58" s="7" t="s">
        <v>51</v>
      </c>
      <c r="D58" s="40" t="s">
        <v>321</v>
      </c>
      <c r="E58" s="41" t="s">
        <v>39</v>
      </c>
      <c r="F58" s="57">
        <f>SUM(F59)</f>
        <v>720.1</v>
      </c>
    </row>
    <row r="59" spans="1:29" s="47" customFormat="1" ht="12.75">
      <c r="A59" s="46" t="s">
        <v>54</v>
      </c>
      <c r="B59" s="43" t="s">
        <v>189</v>
      </c>
      <c r="C59" s="43" t="s">
        <v>51</v>
      </c>
      <c r="D59" s="42" t="s">
        <v>321</v>
      </c>
      <c r="E59" s="44" t="s">
        <v>251</v>
      </c>
      <c r="F59" s="58">
        <v>720.1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s="47" customFormat="1" ht="25.5">
      <c r="A60" s="35" t="s">
        <v>453</v>
      </c>
      <c r="B60" s="7" t="s">
        <v>189</v>
      </c>
      <c r="C60" s="7" t="s">
        <v>51</v>
      </c>
      <c r="D60" s="40" t="s">
        <v>466</v>
      </c>
      <c r="E60" s="41" t="s">
        <v>39</v>
      </c>
      <c r="F60" s="59">
        <f>F61</f>
        <v>6.4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s="47" customFormat="1" ht="12.75">
      <c r="A61" s="46" t="s">
        <v>54</v>
      </c>
      <c r="B61" s="43" t="s">
        <v>189</v>
      </c>
      <c r="C61" s="43" t="s">
        <v>51</v>
      </c>
      <c r="D61" s="42" t="s">
        <v>466</v>
      </c>
      <c r="E61" s="44" t="s">
        <v>251</v>
      </c>
      <c r="F61" s="58">
        <v>6.4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s="47" customFormat="1" ht="44.25" customHeight="1">
      <c r="A62" s="35" t="s">
        <v>434</v>
      </c>
      <c r="B62" s="7" t="s">
        <v>189</v>
      </c>
      <c r="C62" s="7" t="s">
        <v>51</v>
      </c>
      <c r="D62" s="40" t="s">
        <v>435</v>
      </c>
      <c r="E62" s="41" t="s">
        <v>39</v>
      </c>
      <c r="F62" s="57">
        <f>F63</f>
        <v>62.9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s="47" customFormat="1" ht="12.75">
      <c r="A63" s="46" t="s">
        <v>54</v>
      </c>
      <c r="B63" s="43" t="s">
        <v>189</v>
      </c>
      <c r="C63" s="43" t="s">
        <v>51</v>
      </c>
      <c r="D63" s="42" t="s">
        <v>435</v>
      </c>
      <c r="E63" s="44" t="s">
        <v>251</v>
      </c>
      <c r="F63" s="63">
        <v>62.9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s="47" customFormat="1" ht="12.75">
      <c r="A64" s="35" t="s">
        <v>249</v>
      </c>
      <c r="B64" s="7" t="s">
        <v>189</v>
      </c>
      <c r="C64" s="7" t="s">
        <v>51</v>
      </c>
      <c r="D64" s="40" t="s">
        <v>163</v>
      </c>
      <c r="E64" s="41" t="s">
        <v>39</v>
      </c>
      <c r="F64" s="57">
        <f>F65</f>
        <v>200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s="47" customFormat="1" ht="25.5">
      <c r="A65" s="34" t="s">
        <v>42</v>
      </c>
      <c r="B65" s="17" t="s">
        <v>189</v>
      </c>
      <c r="C65" s="17" t="s">
        <v>51</v>
      </c>
      <c r="D65" s="30" t="s">
        <v>163</v>
      </c>
      <c r="E65" s="31" t="s">
        <v>208</v>
      </c>
      <c r="F65" s="57">
        <f>F66</f>
        <v>200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s="47" customFormat="1" ht="38.25">
      <c r="A66" s="54" t="s">
        <v>500</v>
      </c>
      <c r="B66" s="43" t="s">
        <v>189</v>
      </c>
      <c r="C66" s="43" t="s">
        <v>51</v>
      </c>
      <c r="D66" s="42" t="s">
        <v>503</v>
      </c>
      <c r="E66" s="44" t="s">
        <v>208</v>
      </c>
      <c r="F66" s="63">
        <v>200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7" s="9" customFormat="1" ht="25.5">
      <c r="A67" s="100" t="s">
        <v>226</v>
      </c>
      <c r="B67" s="19" t="s">
        <v>195</v>
      </c>
      <c r="C67" s="19" t="s">
        <v>37</v>
      </c>
      <c r="D67" s="37" t="s">
        <v>38</v>
      </c>
      <c r="E67" s="38" t="s">
        <v>39</v>
      </c>
      <c r="F67" s="56">
        <f>F68+F84+F91</f>
        <v>60791.200000000004</v>
      </c>
      <c r="G67" s="84"/>
    </row>
    <row r="68" spans="1:6" ht="12.75">
      <c r="A68" s="49" t="s">
        <v>206</v>
      </c>
      <c r="B68" s="7" t="s">
        <v>195</v>
      </c>
      <c r="C68" s="7" t="s">
        <v>196</v>
      </c>
      <c r="D68" s="40" t="s">
        <v>38</v>
      </c>
      <c r="E68" s="41" t="s">
        <v>39</v>
      </c>
      <c r="F68" s="59">
        <f>F69+F80</f>
        <v>52448.9</v>
      </c>
    </row>
    <row r="69" spans="1:6" ht="12.75">
      <c r="A69" s="49" t="s">
        <v>231</v>
      </c>
      <c r="B69" s="7" t="s">
        <v>195</v>
      </c>
      <c r="C69" s="7" t="s">
        <v>196</v>
      </c>
      <c r="D69" s="40" t="s">
        <v>64</v>
      </c>
      <c r="E69" s="41" t="s">
        <v>39</v>
      </c>
      <c r="F69" s="59">
        <f>F70+F72+F74+F76+F78</f>
        <v>51361</v>
      </c>
    </row>
    <row r="70" spans="1:6" ht="63.75">
      <c r="A70" s="49" t="s">
        <v>62</v>
      </c>
      <c r="B70" s="7" t="s">
        <v>195</v>
      </c>
      <c r="C70" s="7" t="s">
        <v>196</v>
      </c>
      <c r="D70" s="40" t="s">
        <v>65</v>
      </c>
      <c r="E70" s="41" t="s">
        <v>39</v>
      </c>
      <c r="F70" s="59">
        <f>F71</f>
        <v>7499.5</v>
      </c>
    </row>
    <row r="71" spans="1:6" ht="38.25">
      <c r="A71" s="46" t="s">
        <v>63</v>
      </c>
      <c r="B71" s="43" t="s">
        <v>195</v>
      </c>
      <c r="C71" s="43" t="s">
        <v>196</v>
      </c>
      <c r="D71" s="42" t="s">
        <v>65</v>
      </c>
      <c r="E71" s="44" t="s">
        <v>210</v>
      </c>
      <c r="F71" s="58">
        <v>7499.5</v>
      </c>
    </row>
    <row r="72" spans="1:6" ht="12.75">
      <c r="A72" s="49" t="s">
        <v>66</v>
      </c>
      <c r="B72" s="7" t="s">
        <v>195</v>
      </c>
      <c r="C72" s="7" t="s">
        <v>196</v>
      </c>
      <c r="D72" s="40" t="s">
        <v>69</v>
      </c>
      <c r="E72" s="41" t="s">
        <v>39</v>
      </c>
      <c r="F72" s="59">
        <f>F73</f>
        <v>35560.6</v>
      </c>
    </row>
    <row r="73" spans="1:6" ht="38.25">
      <c r="A73" s="46" t="s">
        <v>63</v>
      </c>
      <c r="B73" s="43" t="s">
        <v>195</v>
      </c>
      <c r="C73" s="43" t="s">
        <v>196</v>
      </c>
      <c r="D73" s="42" t="s">
        <v>69</v>
      </c>
      <c r="E73" s="44" t="s">
        <v>210</v>
      </c>
      <c r="F73" s="58">
        <f>34560.6+1000</f>
        <v>35560.6</v>
      </c>
    </row>
    <row r="74" spans="1:6" ht="25.5">
      <c r="A74" s="49" t="s">
        <v>68</v>
      </c>
      <c r="B74" s="7" t="s">
        <v>195</v>
      </c>
      <c r="C74" s="7" t="s">
        <v>196</v>
      </c>
      <c r="D74" s="40" t="s">
        <v>70</v>
      </c>
      <c r="E74" s="41" t="s">
        <v>39</v>
      </c>
      <c r="F74" s="59">
        <f>F75</f>
        <v>7093.6</v>
      </c>
    </row>
    <row r="75" spans="1:6" ht="38.25">
      <c r="A75" s="46" t="s">
        <v>63</v>
      </c>
      <c r="B75" s="43" t="s">
        <v>195</v>
      </c>
      <c r="C75" s="43" t="s">
        <v>196</v>
      </c>
      <c r="D75" s="42" t="s">
        <v>70</v>
      </c>
      <c r="E75" s="44" t="s">
        <v>210</v>
      </c>
      <c r="F75" s="58">
        <v>7093.6</v>
      </c>
    </row>
    <row r="76" spans="1:6" ht="12.75">
      <c r="A76" s="49" t="s">
        <v>7</v>
      </c>
      <c r="B76" s="7" t="s">
        <v>195</v>
      </c>
      <c r="C76" s="7" t="s">
        <v>196</v>
      </c>
      <c r="D76" s="40" t="s">
        <v>71</v>
      </c>
      <c r="E76" s="41" t="s">
        <v>39</v>
      </c>
      <c r="F76" s="59">
        <f>F77</f>
        <v>312</v>
      </c>
    </row>
    <row r="77" spans="1:6" ht="38.25">
      <c r="A77" s="46" t="s">
        <v>63</v>
      </c>
      <c r="B77" s="43" t="s">
        <v>195</v>
      </c>
      <c r="C77" s="43" t="s">
        <v>196</v>
      </c>
      <c r="D77" s="42" t="s">
        <v>71</v>
      </c>
      <c r="E77" s="44" t="s">
        <v>210</v>
      </c>
      <c r="F77" s="58">
        <v>312</v>
      </c>
    </row>
    <row r="78" spans="1:6" ht="38.25">
      <c r="A78" s="49" t="s">
        <v>261</v>
      </c>
      <c r="B78" s="7" t="s">
        <v>195</v>
      </c>
      <c r="C78" s="7" t="s">
        <v>196</v>
      </c>
      <c r="D78" s="40" t="s">
        <v>72</v>
      </c>
      <c r="E78" s="41" t="s">
        <v>39</v>
      </c>
      <c r="F78" s="59">
        <f>F79</f>
        <v>895.3</v>
      </c>
    </row>
    <row r="79" spans="1:6" ht="12.75">
      <c r="A79" s="46" t="s">
        <v>67</v>
      </c>
      <c r="B79" s="43" t="s">
        <v>195</v>
      </c>
      <c r="C79" s="43" t="s">
        <v>196</v>
      </c>
      <c r="D79" s="42" t="s">
        <v>72</v>
      </c>
      <c r="E79" s="44" t="s">
        <v>209</v>
      </c>
      <c r="F79" s="58">
        <v>895.3</v>
      </c>
    </row>
    <row r="80" spans="1:6" ht="12.75">
      <c r="A80" s="49" t="s">
        <v>249</v>
      </c>
      <c r="B80" s="7" t="s">
        <v>195</v>
      </c>
      <c r="C80" s="7" t="s">
        <v>196</v>
      </c>
      <c r="D80" s="40" t="s">
        <v>163</v>
      </c>
      <c r="E80" s="41" t="s">
        <v>39</v>
      </c>
      <c r="F80" s="59">
        <f>F81</f>
        <v>1087.9</v>
      </c>
    </row>
    <row r="81" spans="1:6" ht="25.5">
      <c r="A81" s="93" t="s">
        <v>42</v>
      </c>
      <c r="B81" s="17" t="s">
        <v>195</v>
      </c>
      <c r="C81" s="17" t="s">
        <v>196</v>
      </c>
      <c r="D81" s="30" t="s">
        <v>163</v>
      </c>
      <c r="E81" s="31" t="s">
        <v>208</v>
      </c>
      <c r="F81" s="62">
        <f>F83+F82</f>
        <v>1087.9</v>
      </c>
    </row>
    <row r="82" spans="1:6" ht="41.25" customHeight="1">
      <c r="A82" s="46" t="s">
        <v>515</v>
      </c>
      <c r="B82" s="43" t="s">
        <v>195</v>
      </c>
      <c r="C82" s="43" t="s">
        <v>196</v>
      </c>
      <c r="D82" s="42" t="s">
        <v>16</v>
      </c>
      <c r="E82" s="44" t="s">
        <v>208</v>
      </c>
      <c r="F82" s="58">
        <v>250</v>
      </c>
    </row>
    <row r="83" spans="1:29" s="47" customFormat="1" ht="38.25">
      <c r="A83" s="94" t="s">
        <v>317</v>
      </c>
      <c r="B83" s="43" t="s">
        <v>195</v>
      </c>
      <c r="C83" s="43" t="s">
        <v>196</v>
      </c>
      <c r="D83" s="42" t="s">
        <v>17</v>
      </c>
      <c r="E83" s="44" t="s">
        <v>208</v>
      </c>
      <c r="F83" s="58">
        <v>837.9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6" ht="38.25">
      <c r="A84" s="49" t="s">
        <v>73</v>
      </c>
      <c r="B84" s="7" t="s">
        <v>195</v>
      </c>
      <c r="C84" s="7" t="s">
        <v>192</v>
      </c>
      <c r="D84" s="40" t="s">
        <v>38</v>
      </c>
      <c r="E84" s="41" t="s">
        <v>39</v>
      </c>
      <c r="F84" s="59">
        <f>F85+F88</f>
        <v>6642.3</v>
      </c>
    </row>
    <row r="85" spans="1:6" ht="51">
      <c r="A85" s="49" t="s">
        <v>35</v>
      </c>
      <c r="B85" s="7" t="s">
        <v>195</v>
      </c>
      <c r="C85" s="7" t="s">
        <v>192</v>
      </c>
      <c r="D85" s="40" t="s">
        <v>40</v>
      </c>
      <c r="E85" s="41" t="s">
        <v>39</v>
      </c>
      <c r="F85" s="59">
        <f>F86</f>
        <v>5642.3</v>
      </c>
    </row>
    <row r="86" spans="1:6" ht="12.75">
      <c r="A86" s="49" t="s">
        <v>252</v>
      </c>
      <c r="B86" s="7" t="s">
        <v>195</v>
      </c>
      <c r="C86" s="7" t="s">
        <v>192</v>
      </c>
      <c r="D86" s="40" t="s">
        <v>44</v>
      </c>
      <c r="E86" s="41" t="s">
        <v>39</v>
      </c>
      <c r="F86" s="59">
        <f>F87</f>
        <v>5642.3</v>
      </c>
    </row>
    <row r="87" spans="1:6" ht="25.5">
      <c r="A87" s="46" t="s">
        <v>42</v>
      </c>
      <c r="B87" s="43" t="s">
        <v>195</v>
      </c>
      <c r="C87" s="43" t="s">
        <v>192</v>
      </c>
      <c r="D87" s="42" t="s">
        <v>44</v>
      </c>
      <c r="E87" s="44" t="s">
        <v>208</v>
      </c>
      <c r="F87" s="58">
        <v>5642.3</v>
      </c>
    </row>
    <row r="88" spans="1:6" ht="38.25">
      <c r="A88" s="49" t="s">
        <v>74</v>
      </c>
      <c r="B88" s="7" t="s">
        <v>195</v>
      </c>
      <c r="C88" s="7" t="s">
        <v>192</v>
      </c>
      <c r="D88" s="40" t="s">
        <v>76</v>
      </c>
      <c r="E88" s="41" t="s">
        <v>39</v>
      </c>
      <c r="F88" s="59">
        <f>F89</f>
        <v>1000</v>
      </c>
    </row>
    <row r="89" spans="1:6" ht="38.25">
      <c r="A89" s="49" t="s">
        <v>75</v>
      </c>
      <c r="B89" s="7" t="s">
        <v>195</v>
      </c>
      <c r="C89" s="7" t="s">
        <v>192</v>
      </c>
      <c r="D89" s="40" t="s">
        <v>77</v>
      </c>
      <c r="E89" s="41" t="s">
        <v>39</v>
      </c>
      <c r="F89" s="59">
        <f>F90</f>
        <v>1000</v>
      </c>
    </row>
    <row r="90" spans="1:6" ht="25.5">
      <c r="A90" s="46" t="s">
        <v>42</v>
      </c>
      <c r="B90" s="43" t="s">
        <v>195</v>
      </c>
      <c r="C90" s="43" t="s">
        <v>192</v>
      </c>
      <c r="D90" s="42" t="s">
        <v>77</v>
      </c>
      <c r="E90" s="44" t="s">
        <v>208</v>
      </c>
      <c r="F90" s="58">
        <v>1000</v>
      </c>
    </row>
    <row r="91" spans="1:6" ht="12.75">
      <c r="A91" s="74" t="s">
        <v>78</v>
      </c>
      <c r="B91" s="7" t="s">
        <v>195</v>
      </c>
      <c r="C91" s="7" t="s">
        <v>200</v>
      </c>
      <c r="D91" s="40" t="s">
        <v>38</v>
      </c>
      <c r="E91" s="41" t="s">
        <v>39</v>
      </c>
      <c r="F91" s="59">
        <f>F92</f>
        <v>1700</v>
      </c>
    </row>
    <row r="92" spans="1:6" ht="12.75">
      <c r="A92" s="49" t="s">
        <v>231</v>
      </c>
      <c r="B92" s="7" t="s">
        <v>195</v>
      </c>
      <c r="C92" s="7" t="s">
        <v>200</v>
      </c>
      <c r="D92" s="40" t="s">
        <v>64</v>
      </c>
      <c r="E92" s="41" t="s">
        <v>39</v>
      </c>
      <c r="F92" s="59">
        <f>F93</f>
        <v>1700</v>
      </c>
    </row>
    <row r="93" spans="1:6" ht="25.5">
      <c r="A93" s="49" t="s">
        <v>68</v>
      </c>
      <c r="B93" s="7" t="s">
        <v>195</v>
      </c>
      <c r="C93" s="7" t="s">
        <v>200</v>
      </c>
      <c r="D93" s="40" t="s">
        <v>70</v>
      </c>
      <c r="E93" s="41" t="s">
        <v>39</v>
      </c>
      <c r="F93" s="59">
        <f>F94</f>
        <v>1700</v>
      </c>
    </row>
    <row r="94" spans="1:6" ht="38.25">
      <c r="A94" s="46" t="s">
        <v>63</v>
      </c>
      <c r="B94" s="43" t="s">
        <v>195</v>
      </c>
      <c r="C94" s="43" t="s">
        <v>200</v>
      </c>
      <c r="D94" s="42" t="s">
        <v>70</v>
      </c>
      <c r="E94" s="44" t="s">
        <v>210</v>
      </c>
      <c r="F94" s="58">
        <v>1700</v>
      </c>
    </row>
    <row r="95" spans="1:7" s="9" customFormat="1" ht="12.75">
      <c r="A95" s="99" t="s">
        <v>79</v>
      </c>
      <c r="B95" s="19" t="s">
        <v>198</v>
      </c>
      <c r="C95" s="19" t="s">
        <v>37</v>
      </c>
      <c r="D95" s="37" t="s">
        <v>38</v>
      </c>
      <c r="E95" s="38" t="s">
        <v>39</v>
      </c>
      <c r="F95" s="56">
        <f>F96+F102+F107</f>
        <v>40718.899999999994</v>
      </c>
      <c r="G95" s="84"/>
    </row>
    <row r="96" spans="1:6" ht="12.75">
      <c r="A96" s="73" t="s">
        <v>246</v>
      </c>
      <c r="B96" s="7" t="s">
        <v>198</v>
      </c>
      <c r="C96" s="7" t="s">
        <v>193</v>
      </c>
      <c r="D96" s="40" t="s">
        <v>38</v>
      </c>
      <c r="E96" s="41" t="s">
        <v>39</v>
      </c>
      <c r="F96" s="59">
        <f>F97</f>
        <v>3848.6</v>
      </c>
    </row>
    <row r="97" spans="1:6" ht="25.5">
      <c r="A97" s="49" t="s">
        <v>80</v>
      </c>
      <c r="B97" s="7" t="s">
        <v>198</v>
      </c>
      <c r="C97" s="7" t="s">
        <v>193</v>
      </c>
      <c r="D97" s="40" t="s">
        <v>81</v>
      </c>
      <c r="E97" s="41" t="s">
        <v>39</v>
      </c>
      <c r="F97" s="59">
        <f>F98</f>
        <v>3848.6</v>
      </c>
    </row>
    <row r="98" spans="1:6" ht="25.5">
      <c r="A98" s="49" t="s">
        <v>257</v>
      </c>
      <c r="B98" s="7" t="s">
        <v>198</v>
      </c>
      <c r="C98" s="7" t="s">
        <v>193</v>
      </c>
      <c r="D98" s="40" t="s">
        <v>82</v>
      </c>
      <c r="E98" s="41" t="s">
        <v>39</v>
      </c>
      <c r="F98" s="59">
        <f>F99+F101</f>
        <v>3848.6</v>
      </c>
    </row>
    <row r="99" spans="1:6" ht="12.75">
      <c r="A99" s="46" t="s">
        <v>54</v>
      </c>
      <c r="B99" s="43" t="s">
        <v>198</v>
      </c>
      <c r="C99" s="43" t="s">
        <v>193</v>
      </c>
      <c r="D99" s="42" t="s">
        <v>82</v>
      </c>
      <c r="E99" s="44" t="s">
        <v>251</v>
      </c>
      <c r="F99" s="58">
        <v>3748.6</v>
      </c>
    </row>
    <row r="100" spans="1:6" ht="25.5">
      <c r="A100" s="35" t="s">
        <v>453</v>
      </c>
      <c r="B100" s="7" t="s">
        <v>198</v>
      </c>
      <c r="C100" s="7" t="s">
        <v>193</v>
      </c>
      <c r="D100" s="40" t="s">
        <v>467</v>
      </c>
      <c r="E100" s="41" t="s">
        <v>39</v>
      </c>
      <c r="F100" s="59">
        <f>F101</f>
        <v>100</v>
      </c>
    </row>
    <row r="101" spans="1:6" ht="12.75">
      <c r="A101" s="46" t="s">
        <v>54</v>
      </c>
      <c r="B101" s="43" t="s">
        <v>198</v>
      </c>
      <c r="C101" s="43" t="s">
        <v>193</v>
      </c>
      <c r="D101" s="42" t="s">
        <v>467</v>
      </c>
      <c r="E101" s="44" t="s">
        <v>251</v>
      </c>
      <c r="F101" s="58">
        <v>100</v>
      </c>
    </row>
    <row r="102" spans="1:6" s="9" customFormat="1" ht="12.75">
      <c r="A102" s="73" t="s">
        <v>229</v>
      </c>
      <c r="B102" s="7" t="s">
        <v>198</v>
      </c>
      <c r="C102" s="7" t="s">
        <v>199</v>
      </c>
      <c r="D102" s="40" t="s">
        <v>38</v>
      </c>
      <c r="E102" s="41" t="s">
        <v>39</v>
      </c>
      <c r="F102" s="57">
        <f>F103</f>
        <v>21300</v>
      </c>
    </row>
    <row r="103" spans="1:6" ht="12.75">
      <c r="A103" s="73" t="s">
        <v>443</v>
      </c>
      <c r="B103" s="7" t="s">
        <v>198</v>
      </c>
      <c r="C103" s="7" t="s">
        <v>199</v>
      </c>
      <c r="D103" s="40" t="s">
        <v>444</v>
      </c>
      <c r="E103" s="41" t="s">
        <v>39</v>
      </c>
      <c r="F103" s="59">
        <f>F104</f>
        <v>21300</v>
      </c>
    </row>
    <row r="104" spans="1:6" ht="25.5">
      <c r="A104" s="49" t="s">
        <v>446</v>
      </c>
      <c r="B104" s="7" t="s">
        <v>198</v>
      </c>
      <c r="C104" s="7" t="s">
        <v>199</v>
      </c>
      <c r="D104" s="40" t="s">
        <v>445</v>
      </c>
      <c r="E104" s="41" t="s">
        <v>39</v>
      </c>
      <c r="F104" s="59">
        <f>F105</f>
        <v>21300</v>
      </c>
    </row>
    <row r="105" spans="1:6" ht="25.5">
      <c r="A105" s="35" t="s">
        <v>150</v>
      </c>
      <c r="B105" s="7" t="s">
        <v>198</v>
      </c>
      <c r="C105" s="7" t="s">
        <v>199</v>
      </c>
      <c r="D105" s="40" t="s">
        <v>447</v>
      </c>
      <c r="E105" s="41" t="s">
        <v>39</v>
      </c>
      <c r="F105" s="59">
        <f>F106</f>
        <v>21300</v>
      </c>
    </row>
    <row r="106" spans="1:29" s="47" customFormat="1" ht="12.75">
      <c r="A106" s="46" t="s">
        <v>83</v>
      </c>
      <c r="B106" s="43" t="s">
        <v>198</v>
      </c>
      <c r="C106" s="43" t="s">
        <v>199</v>
      </c>
      <c r="D106" s="42" t="s">
        <v>447</v>
      </c>
      <c r="E106" s="44" t="s">
        <v>84</v>
      </c>
      <c r="F106" s="58">
        <v>21300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7" ht="12.75">
      <c r="A107" s="72" t="s">
        <v>215</v>
      </c>
      <c r="B107" s="7" t="s">
        <v>198</v>
      </c>
      <c r="C107" s="7" t="s">
        <v>56</v>
      </c>
      <c r="D107" s="40" t="s">
        <v>38</v>
      </c>
      <c r="E107" s="41" t="s">
        <v>39</v>
      </c>
      <c r="F107" s="57">
        <f>F108+F113+F116</f>
        <v>15570.3</v>
      </c>
      <c r="G107" s="84"/>
    </row>
    <row r="108" spans="1:6" ht="25.5">
      <c r="A108" s="49" t="s">
        <v>296</v>
      </c>
      <c r="B108" s="7" t="s">
        <v>198</v>
      </c>
      <c r="C108" s="7" t="s">
        <v>56</v>
      </c>
      <c r="D108" s="40" t="s">
        <v>301</v>
      </c>
      <c r="E108" s="41" t="s">
        <v>39</v>
      </c>
      <c r="F108" s="59">
        <f>F109</f>
        <v>14505.3</v>
      </c>
    </row>
    <row r="109" spans="1:6" ht="25.5">
      <c r="A109" s="49" t="s">
        <v>257</v>
      </c>
      <c r="B109" s="7" t="s">
        <v>198</v>
      </c>
      <c r="C109" s="7" t="s">
        <v>56</v>
      </c>
      <c r="D109" s="40" t="s">
        <v>295</v>
      </c>
      <c r="E109" s="41" t="s">
        <v>39</v>
      </c>
      <c r="F109" s="59">
        <f>F110+F112</f>
        <v>14505.3</v>
      </c>
    </row>
    <row r="110" spans="1:14" ht="12.75">
      <c r="A110" s="46" t="s">
        <v>54</v>
      </c>
      <c r="B110" s="43" t="s">
        <v>198</v>
      </c>
      <c r="C110" s="43" t="s">
        <v>56</v>
      </c>
      <c r="D110" s="42" t="s">
        <v>295</v>
      </c>
      <c r="E110" s="44" t="s">
        <v>251</v>
      </c>
      <c r="F110" s="58">
        <f>13958.8-180-0.1+546.6</f>
        <v>14325.3</v>
      </c>
      <c r="N110" s="9"/>
    </row>
    <row r="111" spans="1:6" ht="25.5">
      <c r="A111" s="49" t="s">
        <v>453</v>
      </c>
      <c r="B111" s="7" t="s">
        <v>198</v>
      </c>
      <c r="C111" s="7" t="s">
        <v>56</v>
      </c>
      <c r="D111" s="40" t="s">
        <v>452</v>
      </c>
      <c r="E111" s="41" t="s">
        <v>39</v>
      </c>
      <c r="F111" s="59">
        <f>F112</f>
        <v>180</v>
      </c>
    </row>
    <row r="112" spans="1:14" ht="12.75">
      <c r="A112" s="46" t="s">
        <v>54</v>
      </c>
      <c r="B112" s="43" t="s">
        <v>198</v>
      </c>
      <c r="C112" s="43" t="s">
        <v>56</v>
      </c>
      <c r="D112" s="42" t="s">
        <v>452</v>
      </c>
      <c r="E112" s="44" t="s">
        <v>251</v>
      </c>
      <c r="F112" s="58">
        <v>180</v>
      </c>
      <c r="N112" s="9"/>
    </row>
    <row r="113" spans="1:6" ht="25.5">
      <c r="A113" s="49" t="s">
        <v>241</v>
      </c>
      <c r="B113" s="7" t="s">
        <v>198</v>
      </c>
      <c r="C113" s="7" t="s">
        <v>56</v>
      </c>
      <c r="D113" s="40" t="s">
        <v>88</v>
      </c>
      <c r="E113" s="41" t="s">
        <v>39</v>
      </c>
      <c r="F113" s="59">
        <f>F114</f>
        <v>365</v>
      </c>
    </row>
    <row r="114" spans="1:6" ht="25.5">
      <c r="A114" s="49" t="s">
        <v>256</v>
      </c>
      <c r="B114" s="7" t="s">
        <v>198</v>
      </c>
      <c r="C114" s="7" t="s">
        <v>56</v>
      </c>
      <c r="D114" s="40" t="s">
        <v>89</v>
      </c>
      <c r="E114" s="41" t="s">
        <v>39</v>
      </c>
      <c r="F114" s="59">
        <f>F115</f>
        <v>365</v>
      </c>
    </row>
    <row r="115" spans="1:29" s="47" customFormat="1" ht="25.5">
      <c r="A115" s="46" t="s">
        <v>42</v>
      </c>
      <c r="B115" s="43" t="s">
        <v>198</v>
      </c>
      <c r="C115" s="43" t="s">
        <v>56</v>
      </c>
      <c r="D115" s="42" t="s">
        <v>89</v>
      </c>
      <c r="E115" s="44" t="s">
        <v>208</v>
      </c>
      <c r="F115" s="58">
        <v>365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s="47" customFormat="1" ht="12.75">
      <c r="A116" s="128" t="s">
        <v>249</v>
      </c>
      <c r="B116" s="7" t="s">
        <v>198</v>
      </c>
      <c r="C116" s="7" t="s">
        <v>56</v>
      </c>
      <c r="D116" s="40" t="s">
        <v>163</v>
      </c>
      <c r="E116" s="41" t="s">
        <v>39</v>
      </c>
      <c r="F116" s="59">
        <f>F117</f>
        <v>700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s="47" customFormat="1" ht="25.5">
      <c r="A117" s="48" t="s">
        <v>42</v>
      </c>
      <c r="B117" s="7" t="s">
        <v>198</v>
      </c>
      <c r="C117" s="7" t="s">
        <v>56</v>
      </c>
      <c r="D117" s="40" t="s">
        <v>163</v>
      </c>
      <c r="E117" s="41" t="s">
        <v>208</v>
      </c>
      <c r="F117" s="59">
        <f>F118</f>
        <v>700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s="47" customFormat="1" ht="38.25">
      <c r="A118" s="46" t="s">
        <v>501</v>
      </c>
      <c r="B118" s="43" t="s">
        <v>198</v>
      </c>
      <c r="C118" s="43" t="s">
        <v>56</v>
      </c>
      <c r="D118" s="42" t="s">
        <v>502</v>
      </c>
      <c r="E118" s="44" t="s">
        <v>208</v>
      </c>
      <c r="F118" s="58">
        <v>700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8" ht="12.75">
      <c r="A119" s="100" t="s">
        <v>230</v>
      </c>
      <c r="B119" s="19" t="s">
        <v>191</v>
      </c>
      <c r="C119" s="19" t="s">
        <v>37</v>
      </c>
      <c r="D119" s="37" t="s">
        <v>38</v>
      </c>
      <c r="E119" s="38" t="s">
        <v>39</v>
      </c>
      <c r="F119" s="56">
        <f>F120+F124+F134+F151</f>
        <v>273514.2</v>
      </c>
      <c r="H119" s="82"/>
    </row>
    <row r="120" spans="1:6" ht="12.75">
      <c r="A120" s="49" t="s">
        <v>201</v>
      </c>
      <c r="B120" s="7" t="s">
        <v>191</v>
      </c>
      <c r="C120" s="7" t="s">
        <v>189</v>
      </c>
      <c r="D120" s="40" t="s">
        <v>38</v>
      </c>
      <c r="E120" s="41" t="s">
        <v>39</v>
      </c>
      <c r="F120" s="59">
        <f>F121</f>
        <v>18027</v>
      </c>
    </row>
    <row r="121" spans="1:6" s="9" customFormat="1" ht="12.75">
      <c r="A121" s="49" t="s">
        <v>90</v>
      </c>
      <c r="B121" s="7" t="s">
        <v>191</v>
      </c>
      <c r="C121" s="7" t="s">
        <v>189</v>
      </c>
      <c r="D121" s="40" t="s">
        <v>161</v>
      </c>
      <c r="E121" s="41" t="s">
        <v>39</v>
      </c>
      <c r="F121" s="59">
        <f>F122</f>
        <v>18027</v>
      </c>
    </row>
    <row r="122" spans="1:6" ht="12.75">
      <c r="A122" s="49" t="s">
        <v>160</v>
      </c>
      <c r="B122" s="7" t="s">
        <v>191</v>
      </c>
      <c r="C122" s="7" t="s">
        <v>189</v>
      </c>
      <c r="D122" s="40" t="s">
        <v>162</v>
      </c>
      <c r="E122" s="41" t="s">
        <v>39</v>
      </c>
      <c r="F122" s="59">
        <f>F123</f>
        <v>18027</v>
      </c>
    </row>
    <row r="123" spans="1:14" ht="25.5">
      <c r="A123" s="46" t="s">
        <v>42</v>
      </c>
      <c r="B123" s="43" t="s">
        <v>191</v>
      </c>
      <c r="C123" s="43" t="s">
        <v>189</v>
      </c>
      <c r="D123" s="42" t="s">
        <v>162</v>
      </c>
      <c r="E123" s="44" t="s">
        <v>208</v>
      </c>
      <c r="F123" s="63">
        <f>1300+9477+7250</f>
        <v>18027</v>
      </c>
      <c r="N123" s="9"/>
    </row>
    <row r="124" spans="1:6" ht="12.75">
      <c r="A124" s="74" t="s">
        <v>202</v>
      </c>
      <c r="B124" s="7" t="s">
        <v>191</v>
      </c>
      <c r="C124" s="7" t="s">
        <v>196</v>
      </c>
      <c r="D124" s="40" t="s">
        <v>38</v>
      </c>
      <c r="E124" s="41" t="s">
        <v>39</v>
      </c>
      <c r="F124" s="57">
        <f>F125+F131</f>
        <v>21325.3</v>
      </c>
    </row>
    <row r="125" spans="1:6" ht="12.75">
      <c r="A125" s="49" t="s">
        <v>164</v>
      </c>
      <c r="B125" s="7" t="s">
        <v>191</v>
      </c>
      <c r="C125" s="7" t="s">
        <v>196</v>
      </c>
      <c r="D125" s="40" t="s">
        <v>166</v>
      </c>
      <c r="E125" s="41" t="s">
        <v>39</v>
      </c>
      <c r="F125" s="57">
        <f>F126</f>
        <v>20325.3</v>
      </c>
    </row>
    <row r="126" spans="1:6" ht="12.75">
      <c r="A126" s="49" t="s">
        <v>165</v>
      </c>
      <c r="B126" s="7" t="s">
        <v>191</v>
      </c>
      <c r="C126" s="7" t="s">
        <v>196</v>
      </c>
      <c r="D126" s="40" t="s">
        <v>167</v>
      </c>
      <c r="E126" s="41" t="s">
        <v>39</v>
      </c>
      <c r="F126" s="59">
        <f>F127</f>
        <v>20325.3</v>
      </c>
    </row>
    <row r="127" spans="1:6" ht="12.75">
      <c r="A127" s="34" t="s">
        <v>83</v>
      </c>
      <c r="B127" s="17" t="s">
        <v>191</v>
      </c>
      <c r="C127" s="17" t="s">
        <v>196</v>
      </c>
      <c r="D127" s="30" t="s">
        <v>167</v>
      </c>
      <c r="E127" s="31" t="s">
        <v>84</v>
      </c>
      <c r="F127" s="62">
        <f>F128+F129+F130</f>
        <v>20325.3</v>
      </c>
    </row>
    <row r="128" spans="1:29" s="47" customFormat="1" ht="25.5">
      <c r="A128" s="46" t="s">
        <v>31</v>
      </c>
      <c r="B128" s="43" t="s">
        <v>191</v>
      </c>
      <c r="C128" s="43" t="s">
        <v>196</v>
      </c>
      <c r="D128" s="42" t="s">
        <v>32</v>
      </c>
      <c r="E128" s="44" t="s">
        <v>84</v>
      </c>
      <c r="F128" s="58">
        <v>1835.3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s="47" customFormat="1" ht="25.5">
      <c r="A129" s="46" t="s">
        <v>386</v>
      </c>
      <c r="B129" s="43" t="s">
        <v>191</v>
      </c>
      <c r="C129" s="43" t="s">
        <v>196</v>
      </c>
      <c r="D129" s="42" t="s">
        <v>33</v>
      </c>
      <c r="E129" s="44" t="s">
        <v>84</v>
      </c>
      <c r="F129" s="58">
        <v>14650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s="47" customFormat="1" ht="25.5">
      <c r="A130" s="46" t="s">
        <v>42</v>
      </c>
      <c r="B130" s="43" t="s">
        <v>191</v>
      </c>
      <c r="C130" s="43" t="s">
        <v>196</v>
      </c>
      <c r="D130" s="42" t="s">
        <v>167</v>
      </c>
      <c r="E130" s="44" t="s">
        <v>208</v>
      </c>
      <c r="F130" s="58">
        <f>3395+445</f>
        <v>3840</v>
      </c>
      <c r="G130" s="6"/>
      <c r="H130" s="6"/>
      <c r="I130" s="6"/>
      <c r="J130" s="6"/>
      <c r="K130" s="6"/>
      <c r="L130" s="6"/>
      <c r="M130" s="6"/>
      <c r="N130" s="9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6" ht="12.75">
      <c r="A131" s="49" t="s">
        <v>249</v>
      </c>
      <c r="B131" s="7" t="s">
        <v>191</v>
      </c>
      <c r="C131" s="7" t="s">
        <v>196</v>
      </c>
      <c r="D131" s="40" t="s">
        <v>163</v>
      </c>
      <c r="E131" s="41" t="s">
        <v>39</v>
      </c>
      <c r="F131" s="59">
        <f>F132</f>
        <v>1000</v>
      </c>
    </row>
    <row r="132" spans="1:6" ht="12.75">
      <c r="A132" s="34" t="s">
        <v>87</v>
      </c>
      <c r="B132" s="17" t="s">
        <v>191</v>
      </c>
      <c r="C132" s="17" t="s">
        <v>196</v>
      </c>
      <c r="D132" s="30" t="s">
        <v>163</v>
      </c>
      <c r="E132" s="31" t="s">
        <v>258</v>
      </c>
      <c r="F132" s="62">
        <f>F133</f>
        <v>1000</v>
      </c>
    </row>
    <row r="133" spans="1:14" ht="38.25">
      <c r="A133" s="46" t="s">
        <v>519</v>
      </c>
      <c r="B133" s="43" t="s">
        <v>191</v>
      </c>
      <c r="C133" s="43" t="s">
        <v>196</v>
      </c>
      <c r="D133" s="42" t="s">
        <v>313</v>
      </c>
      <c r="E133" s="44" t="s">
        <v>258</v>
      </c>
      <c r="F133" s="58">
        <v>1000</v>
      </c>
      <c r="N133" s="9"/>
    </row>
    <row r="134" spans="1:6" ht="12.75">
      <c r="A134" s="49" t="s">
        <v>8</v>
      </c>
      <c r="B134" s="7" t="s">
        <v>191</v>
      </c>
      <c r="C134" s="7" t="s">
        <v>195</v>
      </c>
      <c r="D134" s="40" t="s">
        <v>38</v>
      </c>
      <c r="E134" s="41" t="s">
        <v>39</v>
      </c>
      <c r="F134" s="59">
        <f>F135+F138</f>
        <v>139965.69999999998</v>
      </c>
    </row>
    <row r="135" spans="1:6" ht="30" customHeight="1">
      <c r="A135" s="49" t="s">
        <v>85</v>
      </c>
      <c r="B135" s="7" t="s">
        <v>191</v>
      </c>
      <c r="C135" s="7" t="s">
        <v>195</v>
      </c>
      <c r="D135" s="40" t="s">
        <v>86</v>
      </c>
      <c r="E135" s="41" t="s">
        <v>39</v>
      </c>
      <c r="F135" s="59">
        <f>F136</f>
        <v>7000</v>
      </c>
    </row>
    <row r="136" spans="1:6" ht="38.25">
      <c r="A136" s="49" t="s">
        <v>168</v>
      </c>
      <c r="B136" s="7" t="s">
        <v>191</v>
      </c>
      <c r="C136" s="7" t="s">
        <v>195</v>
      </c>
      <c r="D136" s="40" t="s">
        <v>170</v>
      </c>
      <c r="E136" s="41" t="s">
        <v>39</v>
      </c>
      <c r="F136" s="59">
        <f>F137</f>
        <v>7000</v>
      </c>
    </row>
    <row r="137" spans="1:14" ht="12.75">
      <c r="A137" s="46" t="s">
        <v>87</v>
      </c>
      <c r="B137" s="43" t="s">
        <v>191</v>
      </c>
      <c r="C137" s="43" t="s">
        <v>195</v>
      </c>
      <c r="D137" s="42" t="s">
        <v>170</v>
      </c>
      <c r="E137" s="44" t="s">
        <v>258</v>
      </c>
      <c r="F137" s="58">
        <v>7000</v>
      </c>
      <c r="N137" s="9"/>
    </row>
    <row r="138" spans="1:6" s="9" customFormat="1" ht="12.75">
      <c r="A138" s="49" t="s">
        <v>8</v>
      </c>
      <c r="B138" s="7" t="s">
        <v>191</v>
      </c>
      <c r="C138" s="7" t="s">
        <v>195</v>
      </c>
      <c r="D138" s="40" t="s">
        <v>171</v>
      </c>
      <c r="E138" s="41" t="s">
        <v>39</v>
      </c>
      <c r="F138" s="59">
        <f>F139+F141+F145+F147+F149</f>
        <v>132965.69999999998</v>
      </c>
    </row>
    <row r="139" spans="1:6" ht="12.75">
      <c r="A139" s="49" t="s">
        <v>11</v>
      </c>
      <c r="B139" s="7" t="s">
        <v>191</v>
      </c>
      <c r="C139" s="7" t="s">
        <v>195</v>
      </c>
      <c r="D139" s="40" t="s">
        <v>172</v>
      </c>
      <c r="E139" s="41" t="s">
        <v>39</v>
      </c>
      <c r="F139" s="59">
        <f>F140</f>
        <v>9907.7</v>
      </c>
    </row>
    <row r="140" spans="1:14" ht="25.5">
      <c r="A140" s="46" t="s">
        <v>42</v>
      </c>
      <c r="B140" s="43" t="s">
        <v>191</v>
      </c>
      <c r="C140" s="43" t="s">
        <v>195</v>
      </c>
      <c r="D140" s="42" t="s">
        <v>172</v>
      </c>
      <c r="E140" s="44" t="s">
        <v>208</v>
      </c>
      <c r="F140" s="58">
        <v>9907.7</v>
      </c>
      <c r="N140" s="9"/>
    </row>
    <row r="141" spans="1:6" ht="38.25">
      <c r="A141" s="49" t="s">
        <v>169</v>
      </c>
      <c r="B141" s="7" t="s">
        <v>191</v>
      </c>
      <c r="C141" s="7" t="s">
        <v>195</v>
      </c>
      <c r="D141" s="40" t="s">
        <v>173</v>
      </c>
      <c r="E141" s="41" t="s">
        <v>39</v>
      </c>
      <c r="F141" s="59">
        <f>F142+F144</f>
        <v>70116.4</v>
      </c>
    </row>
    <row r="142" spans="1:14" ht="25.5">
      <c r="A142" s="46" t="s">
        <v>42</v>
      </c>
      <c r="B142" s="43" t="s">
        <v>191</v>
      </c>
      <c r="C142" s="43" t="s">
        <v>195</v>
      </c>
      <c r="D142" s="42" t="s">
        <v>173</v>
      </c>
      <c r="E142" s="44" t="s">
        <v>208</v>
      </c>
      <c r="F142" s="58">
        <f>64382.9+5500</f>
        <v>69882.9</v>
      </c>
      <c r="N142" s="9"/>
    </row>
    <row r="143" spans="1:6" ht="76.5">
      <c r="A143" s="35" t="s">
        <v>542</v>
      </c>
      <c r="B143" s="7" t="s">
        <v>191</v>
      </c>
      <c r="C143" s="7" t="s">
        <v>195</v>
      </c>
      <c r="D143" s="40" t="s">
        <v>499</v>
      </c>
      <c r="E143" s="41" t="s">
        <v>39</v>
      </c>
      <c r="F143" s="59">
        <f>F144</f>
        <v>233.5</v>
      </c>
    </row>
    <row r="144" spans="1:14" ht="25.5">
      <c r="A144" s="46" t="s">
        <v>42</v>
      </c>
      <c r="B144" s="43" t="s">
        <v>191</v>
      </c>
      <c r="C144" s="43" t="s">
        <v>195</v>
      </c>
      <c r="D144" s="42" t="s">
        <v>499</v>
      </c>
      <c r="E144" s="44" t="s">
        <v>208</v>
      </c>
      <c r="F144" s="58">
        <v>233.5</v>
      </c>
      <c r="N144" s="9"/>
    </row>
    <row r="145" spans="1:6" ht="12.75">
      <c r="A145" s="49" t="s">
        <v>12</v>
      </c>
      <c r="B145" s="7" t="s">
        <v>191</v>
      </c>
      <c r="C145" s="7" t="s">
        <v>195</v>
      </c>
      <c r="D145" s="40" t="s">
        <v>174</v>
      </c>
      <c r="E145" s="41" t="s">
        <v>39</v>
      </c>
      <c r="F145" s="59">
        <f>F146</f>
        <v>4255.099999999999</v>
      </c>
    </row>
    <row r="146" spans="1:14" ht="25.5">
      <c r="A146" s="46" t="s">
        <v>42</v>
      </c>
      <c r="B146" s="43" t="s">
        <v>191</v>
      </c>
      <c r="C146" s="43" t="s">
        <v>195</v>
      </c>
      <c r="D146" s="42" t="s">
        <v>174</v>
      </c>
      <c r="E146" s="44" t="s">
        <v>208</v>
      </c>
      <c r="F146" s="58">
        <f>3927.2+327.9</f>
        <v>4255.099999999999</v>
      </c>
      <c r="N146" s="9"/>
    </row>
    <row r="147" spans="1:6" ht="12.75">
      <c r="A147" s="49" t="s">
        <v>13</v>
      </c>
      <c r="B147" s="7" t="s">
        <v>191</v>
      </c>
      <c r="C147" s="7" t="s">
        <v>195</v>
      </c>
      <c r="D147" s="40" t="s">
        <v>175</v>
      </c>
      <c r="E147" s="41" t="s">
        <v>39</v>
      </c>
      <c r="F147" s="59">
        <f>F148</f>
        <v>2764.4</v>
      </c>
    </row>
    <row r="148" spans="1:14" ht="25.5">
      <c r="A148" s="46" t="s">
        <v>42</v>
      </c>
      <c r="B148" s="43" t="s">
        <v>191</v>
      </c>
      <c r="C148" s="43" t="s">
        <v>195</v>
      </c>
      <c r="D148" s="42" t="s">
        <v>175</v>
      </c>
      <c r="E148" s="44" t="s">
        <v>208</v>
      </c>
      <c r="F148" s="58">
        <v>2764.4</v>
      </c>
      <c r="N148" s="9"/>
    </row>
    <row r="149" spans="1:6" ht="25.5">
      <c r="A149" s="49" t="s">
        <v>10</v>
      </c>
      <c r="B149" s="7" t="s">
        <v>191</v>
      </c>
      <c r="C149" s="7" t="s">
        <v>195</v>
      </c>
      <c r="D149" s="40" t="s">
        <v>176</v>
      </c>
      <c r="E149" s="41" t="s">
        <v>39</v>
      </c>
      <c r="F149" s="59">
        <f>F150</f>
        <v>45922.1</v>
      </c>
    </row>
    <row r="150" spans="1:14" ht="25.5">
      <c r="A150" s="46" t="s">
        <v>42</v>
      </c>
      <c r="B150" s="43" t="s">
        <v>191</v>
      </c>
      <c r="C150" s="43" t="s">
        <v>195</v>
      </c>
      <c r="D150" s="42" t="s">
        <v>176</v>
      </c>
      <c r="E150" s="44" t="s">
        <v>208</v>
      </c>
      <c r="F150" s="58">
        <f>43750+8000-5500-327.9</f>
        <v>45922.1</v>
      </c>
      <c r="N150" s="9"/>
    </row>
    <row r="151" spans="1:6" ht="25.5">
      <c r="A151" s="49" t="s">
        <v>177</v>
      </c>
      <c r="B151" s="7" t="s">
        <v>191</v>
      </c>
      <c r="C151" s="7" t="s">
        <v>191</v>
      </c>
      <c r="D151" s="40" t="s">
        <v>38</v>
      </c>
      <c r="E151" s="41" t="s">
        <v>39</v>
      </c>
      <c r="F151" s="59">
        <f>F152+F157</f>
        <v>94196.2</v>
      </c>
    </row>
    <row r="152" spans="1:6" ht="51">
      <c r="A152" s="49" t="s">
        <v>35</v>
      </c>
      <c r="B152" s="7" t="s">
        <v>191</v>
      </c>
      <c r="C152" s="7" t="s">
        <v>191</v>
      </c>
      <c r="D152" s="40" t="s">
        <v>40</v>
      </c>
      <c r="E152" s="41" t="s">
        <v>39</v>
      </c>
      <c r="F152" s="59">
        <f>F153</f>
        <v>27275.199999999997</v>
      </c>
    </row>
    <row r="153" spans="1:6" ht="25.5">
      <c r="A153" s="49" t="s">
        <v>257</v>
      </c>
      <c r="B153" s="7" t="s">
        <v>191</v>
      </c>
      <c r="C153" s="7" t="s">
        <v>191</v>
      </c>
      <c r="D153" s="40" t="s">
        <v>297</v>
      </c>
      <c r="E153" s="41" t="s">
        <v>39</v>
      </c>
      <c r="F153" s="59">
        <f>F154+F156</f>
        <v>27275.199999999997</v>
      </c>
    </row>
    <row r="154" spans="1:14" ht="12.75">
      <c r="A154" s="46" t="s">
        <v>54</v>
      </c>
      <c r="B154" s="43" t="s">
        <v>191</v>
      </c>
      <c r="C154" s="43" t="s">
        <v>191</v>
      </c>
      <c r="D154" s="42" t="s">
        <v>297</v>
      </c>
      <c r="E154" s="44" t="s">
        <v>251</v>
      </c>
      <c r="F154" s="58">
        <v>17778.6</v>
      </c>
      <c r="N154" s="9"/>
    </row>
    <row r="155" spans="1:6" ht="25.5">
      <c r="A155" s="49" t="s">
        <v>453</v>
      </c>
      <c r="B155" s="7" t="s">
        <v>191</v>
      </c>
      <c r="C155" s="7" t="s">
        <v>191</v>
      </c>
      <c r="D155" s="40" t="s">
        <v>454</v>
      </c>
      <c r="E155" s="41" t="s">
        <v>39</v>
      </c>
      <c r="F155" s="59">
        <f>F156</f>
        <v>9496.6</v>
      </c>
    </row>
    <row r="156" spans="1:14" ht="12.75">
      <c r="A156" s="46" t="s">
        <v>54</v>
      </c>
      <c r="B156" s="43" t="s">
        <v>191</v>
      </c>
      <c r="C156" s="43" t="s">
        <v>191</v>
      </c>
      <c r="D156" s="42" t="s">
        <v>454</v>
      </c>
      <c r="E156" s="44" t="s">
        <v>251</v>
      </c>
      <c r="F156" s="58">
        <v>9496.6</v>
      </c>
      <c r="N156" s="9"/>
    </row>
    <row r="157" spans="1:6" ht="12.75">
      <c r="A157" s="49" t="s">
        <v>9</v>
      </c>
      <c r="B157" s="7" t="s">
        <v>191</v>
      </c>
      <c r="C157" s="7" t="s">
        <v>191</v>
      </c>
      <c r="D157" s="40" t="s">
        <v>180</v>
      </c>
      <c r="E157" s="41" t="s">
        <v>39</v>
      </c>
      <c r="F157" s="59">
        <f>F162+F158</f>
        <v>66921</v>
      </c>
    </row>
    <row r="158" spans="1:6" ht="38.25">
      <c r="A158" s="49" t="s">
        <v>179</v>
      </c>
      <c r="B158" s="2" t="s">
        <v>191</v>
      </c>
      <c r="C158" s="2" t="s">
        <v>191</v>
      </c>
      <c r="D158" s="2" t="s">
        <v>181</v>
      </c>
      <c r="E158" s="2" t="s">
        <v>39</v>
      </c>
      <c r="F158" s="59">
        <f>F159</f>
        <v>62400</v>
      </c>
    </row>
    <row r="159" spans="1:6" ht="51">
      <c r="A159" s="35" t="s">
        <v>402</v>
      </c>
      <c r="B159" s="2" t="s">
        <v>191</v>
      </c>
      <c r="C159" s="2" t="s">
        <v>191</v>
      </c>
      <c r="D159" s="2" t="s">
        <v>401</v>
      </c>
      <c r="E159" s="2" t="s">
        <v>39</v>
      </c>
      <c r="F159" s="59">
        <f>F160+F161</f>
        <v>62400</v>
      </c>
    </row>
    <row r="160" spans="1:14" ht="12.75">
      <c r="A160" s="46" t="s">
        <v>54</v>
      </c>
      <c r="B160" s="45" t="s">
        <v>191</v>
      </c>
      <c r="C160" s="45" t="s">
        <v>191</v>
      </c>
      <c r="D160" s="45" t="s">
        <v>401</v>
      </c>
      <c r="E160" s="45" t="s">
        <v>251</v>
      </c>
      <c r="F160" s="58">
        <v>10000</v>
      </c>
      <c r="N160" s="9"/>
    </row>
    <row r="161" spans="1:14" ht="12.75">
      <c r="A161" s="46" t="s">
        <v>87</v>
      </c>
      <c r="B161" s="45" t="s">
        <v>191</v>
      </c>
      <c r="C161" s="45" t="s">
        <v>191</v>
      </c>
      <c r="D161" s="45" t="s">
        <v>401</v>
      </c>
      <c r="E161" s="45" t="s">
        <v>258</v>
      </c>
      <c r="F161" s="58">
        <v>52400</v>
      </c>
      <c r="N161" s="9"/>
    </row>
    <row r="162" spans="1:6" ht="25.5">
      <c r="A162" s="49" t="s">
        <v>178</v>
      </c>
      <c r="B162" s="7" t="s">
        <v>191</v>
      </c>
      <c r="C162" s="7" t="s">
        <v>191</v>
      </c>
      <c r="D162" s="40" t="s">
        <v>182</v>
      </c>
      <c r="E162" s="41" t="s">
        <v>39</v>
      </c>
      <c r="F162" s="59">
        <f>F163</f>
        <v>4521</v>
      </c>
    </row>
    <row r="163" spans="1:6" ht="12.75">
      <c r="A163" s="46" t="s">
        <v>87</v>
      </c>
      <c r="B163" s="43" t="s">
        <v>191</v>
      </c>
      <c r="C163" s="43" t="s">
        <v>191</v>
      </c>
      <c r="D163" s="42" t="s">
        <v>182</v>
      </c>
      <c r="E163" s="44" t="s">
        <v>258</v>
      </c>
      <c r="F163" s="58">
        <v>4521</v>
      </c>
    </row>
    <row r="164" spans="1:29" s="47" customFormat="1" ht="12.75">
      <c r="A164" s="39" t="s">
        <v>227</v>
      </c>
      <c r="B164" s="19" t="s">
        <v>190</v>
      </c>
      <c r="C164" s="19" t="s">
        <v>37</v>
      </c>
      <c r="D164" s="37" t="s">
        <v>38</v>
      </c>
      <c r="E164" s="38" t="s">
        <v>39</v>
      </c>
      <c r="F164" s="61">
        <f>F165</f>
        <v>1555</v>
      </c>
      <c r="G164" s="82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s="47" customFormat="1" ht="25.5">
      <c r="A165" s="35" t="s">
        <v>346</v>
      </c>
      <c r="B165" s="7" t="s">
        <v>190</v>
      </c>
      <c r="C165" s="7" t="s">
        <v>191</v>
      </c>
      <c r="D165" s="40" t="s">
        <v>38</v>
      </c>
      <c r="E165" s="41" t="s">
        <v>39</v>
      </c>
      <c r="F165" s="59">
        <f>F166</f>
        <v>1555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s="47" customFormat="1" ht="12.75">
      <c r="A166" s="35" t="s">
        <v>249</v>
      </c>
      <c r="B166" s="7" t="s">
        <v>190</v>
      </c>
      <c r="C166" s="7" t="s">
        <v>191</v>
      </c>
      <c r="D166" s="40" t="s">
        <v>163</v>
      </c>
      <c r="E166" s="41" t="s">
        <v>39</v>
      </c>
      <c r="F166" s="59">
        <f>F167</f>
        <v>1555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s="47" customFormat="1" ht="12.75">
      <c r="A167" s="34" t="s">
        <v>343</v>
      </c>
      <c r="B167" s="17" t="s">
        <v>190</v>
      </c>
      <c r="C167" s="17" t="s">
        <v>191</v>
      </c>
      <c r="D167" s="30" t="s">
        <v>163</v>
      </c>
      <c r="E167" s="31" t="s">
        <v>342</v>
      </c>
      <c r="F167" s="62">
        <f>F168+F169</f>
        <v>1555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s="47" customFormat="1" ht="25.5">
      <c r="A168" s="46" t="s">
        <v>324</v>
      </c>
      <c r="B168" s="43" t="s">
        <v>190</v>
      </c>
      <c r="C168" s="43" t="s">
        <v>191</v>
      </c>
      <c r="D168" s="42" t="s">
        <v>18</v>
      </c>
      <c r="E168" s="44" t="s">
        <v>342</v>
      </c>
      <c r="F168" s="58">
        <v>1290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s="47" customFormat="1" ht="38.25">
      <c r="A169" s="46" t="s">
        <v>344</v>
      </c>
      <c r="B169" s="43" t="s">
        <v>190</v>
      </c>
      <c r="C169" s="43" t="s">
        <v>191</v>
      </c>
      <c r="D169" s="42" t="s">
        <v>345</v>
      </c>
      <c r="E169" s="44" t="s">
        <v>342</v>
      </c>
      <c r="F169" s="58">
        <v>265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s="47" customFormat="1" ht="12.75">
      <c r="A170" s="39" t="s">
        <v>213</v>
      </c>
      <c r="B170" s="19" t="s">
        <v>193</v>
      </c>
      <c r="C170" s="19" t="s">
        <v>37</v>
      </c>
      <c r="D170" s="37" t="s">
        <v>325</v>
      </c>
      <c r="E170" s="38" t="s">
        <v>39</v>
      </c>
      <c r="F170" s="90">
        <f>F171+F181+F216+F222+F232</f>
        <v>406736.6</v>
      </c>
      <c r="G170" s="10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6" ht="12.75">
      <c r="A171" s="49" t="s">
        <v>232</v>
      </c>
      <c r="B171" s="7" t="s">
        <v>193</v>
      </c>
      <c r="C171" s="7" t="s">
        <v>189</v>
      </c>
      <c r="D171" s="40" t="s">
        <v>38</v>
      </c>
      <c r="E171" s="41" t="s">
        <v>39</v>
      </c>
      <c r="F171" s="59">
        <f>F172</f>
        <v>150767.1</v>
      </c>
    </row>
    <row r="172" spans="1:6" ht="12.75">
      <c r="A172" s="49" t="s">
        <v>219</v>
      </c>
      <c r="B172" s="7" t="s">
        <v>193</v>
      </c>
      <c r="C172" s="7" t="s">
        <v>189</v>
      </c>
      <c r="D172" s="40" t="s">
        <v>91</v>
      </c>
      <c r="E172" s="41" t="s">
        <v>39</v>
      </c>
      <c r="F172" s="59">
        <f>F173</f>
        <v>150767.1</v>
      </c>
    </row>
    <row r="173" spans="1:6" ht="25.5">
      <c r="A173" s="49" t="s">
        <v>257</v>
      </c>
      <c r="B173" s="7" t="s">
        <v>193</v>
      </c>
      <c r="C173" s="7" t="s">
        <v>189</v>
      </c>
      <c r="D173" s="40" t="s">
        <v>92</v>
      </c>
      <c r="E173" s="41" t="s">
        <v>39</v>
      </c>
      <c r="F173" s="59">
        <f>F174+F175+F177+F179</f>
        <v>150767.1</v>
      </c>
    </row>
    <row r="174" spans="1:6" ht="12.75">
      <c r="A174" s="46" t="s">
        <v>54</v>
      </c>
      <c r="B174" s="43" t="s">
        <v>193</v>
      </c>
      <c r="C174" s="43" t="s">
        <v>189</v>
      </c>
      <c r="D174" s="42" t="s">
        <v>92</v>
      </c>
      <c r="E174" s="44" t="s">
        <v>251</v>
      </c>
      <c r="F174" s="58">
        <v>134574.6</v>
      </c>
    </row>
    <row r="175" spans="1:6" ht="25.5">
      <c r="A175" s="49" t="s">
        <v>392</v>
      </c>
      <c r="B175" s="7" t="s">
        <v>193</v>
      </c>
      <c r="C175" s="7" t="s">
        <v>189</v>
      </c>
      <c r="D175" s="40" t="s">
        <v>391</v>
      </c>
      <c r="E175" s="41" t="s">
        <v>39</v>
      </c>
      <c r="F175" s="59">
        <f>F176</f>
        <v>3949</v>
      </c>
    </row>
    <row r="176" spans="1:6" ht="12.75">
      <c r="A176" s="46" t="s">
        <v>54</v>
      </c>
      <c r="B176" s="43" t="s">
        <v>193</v>
      </c>
      <c r="C176" s="43" t="s">
        <v>189</v>
      </c>
      <c r="D176" s="42" t="s">
        <v>391</v>
      </c>
      <c r="E176" s="44" t="s">
        <v>251</v>
      </c>
      <c r="F176" s="58">
        <v>3949</v>
      </c>
    </row>
    <row r="177" spans="1:8" s="9" customFormat="1" ht="38.25">
      <c r="A177" s="49" t="s">
        <v>459</v>
      </c>
      <c r="B177" s="7" t="s">
        <v>193</v>
      </c>
      <c r="C177" s="7" t="s">
        <v>189</v>
      </c>
      <c r="D177" s="40" t="s">
        <v>489</v>
      </c>
      <c r="E177" s="41" t="s">
        <v>39</v>
      </c>
      <c r="F177" s="59">
        <f>F178</f>
        <v>10832</v>
      </c>
      <c r="H177" s="28"/>
    </row>
    <row r="178" spans="1:8" ht="12.75">
      <c r="A178" s="46" t="s">
        <v>54</v>
      </c>
      <c r="B178" s="43" t="s">
        <v>193</v>
      </c>
      <c r="C178" s="43" t="s">
        <v>189</v>
      </c>
      <c r="D178" s="42" t="s">
        <v>489</v>
      </c>
      <c r="E178" s="44" t="s">
        <v>251</v>
      </c>
      <c r="F178" s="58">
        <v>10832</v>
      </c>
      <c r="H178" s="22"/>
    </row>
    <row r="179" spans="1:6" ht="25.5">
      <c r="A179" s="49" t="s">
        <v>394</v>
      </c>
      <c r="B179" s="7" t="s">
        <v>193</v>
      </c>
      <c r="C179" s="7" t="s">
        <v>189</v>
      </c>
      <c r="D179" s="40" t="s">
        <v>393</v>
      </c>
      <c r="E179" s="41" t="s">
        <v>39</v>
      </c>
      <c r="F179" s="59">
        <f>F180</f>
        <v>1411.5</v>
      </c>
    </row>
    <row r="180" spans="1:6" ht="12.75">
      <c r="A180" s="46" t="s">
        <v>54</v>
      </c>
      <c r="B180" s="43" t="s">
        <v>193</v>
      </c>
      <c r="C180" s="43" t="s">
        <v>189</v>
      </c>
      <c r="D180" s="42" t="s">
        <v>393</v>
      </c>
      <c r="E180" s="44" t="s">
        <v>251</v>
      </c>
      <c r="F180" s="58">
        <v>1411.5</v>
      </c>
    </row>
    <row r="181" spans="1:6" ht="12.75">
      <c r="A181" s="49" t="s">
        <v>203</v>
      </c>
      <c r="B181" s="7" t="s">
        <v>193</v>
      </c>
      <c r="C181" s="7" t="s">
        <v>196</v>
      </c>
      <c r="D181" s="40" t="s">
        <v>38</v>
      </c>
      <c r="E181" s="41" t="s">
        <v>39</v>
      </c>
      <c r="F181" s="59">
        <f>F182+F194+F199+F206+F213</f>
        <v>187207.5</v>
      </c>
    </row>
    <row r="182" spans="1:6" ht="25.5">
      <c r="A182" s="49" t="s">
        <v>220</v>
      </c>
      <c r="B182" s="7" t="s">
        <v>193</v>
      </c>
      <c r="C182" s="7" t="s">
        <v>196</v>
      </c>
      <c r="D182" s="40" t="s">
        <v>94</v>
      </c>
      <c r="E182" s="41" t="s">
        <v>39</v>
      </c>
      <c r="F182" s="59">
        <f>F183</f>
        <v>93309.3</v>
      </c>
    </row>
    <row r="183" spans="1:6" ht="25.5">
      <c r="A183" s="49" t="s">
        <v>257</v>
      </c>
      <c r="B183" s="7" t="s">
        <v>193</v>
      </c>
      <c r="C183" s="7" t="s">
        <v>196</v>
      </c>
      <c r="D183" s="40" t="s">
        <v>95</v>
      </c>
      <c r="E183" s="41" t="s">
        <v>39</v>
      </c>
      <c r="F183" s="59">
        <f>F184+F190+F186+F192+F188</f>
        <v>93309.3</v>
      </c>
    </row>
    <row r="184" spans="1:6" ht="12.75">
      <c r="A184" s="34" t="s">
        <v>54</v>
      </c>
      <c r="B184" s="17" t="s">
        <v>193</v>
      </c>
      <c r="C184" s="17" t="s">
        <v>196</v>
      </c>
      <c r="D184" s="30" t="s">
        <v>95</v>
      </c>
      <c r="E184" s="31" t="s">
        <v>251</v>
      </c>
      <c r="F184" s="62">
        <f>F185</f>
        <v>31084.2</v>
      </c>
    </row>
    <row r="185" spans="1:6" ht="12.75">
      <c r="A185" s="46" t="s">
        <v>155</v>
      </c>
      <c r="B185" s="43" t="s">
        <v>193</v>
      </c>
      <c r="C185" s="43" t="s">
        <v>196</v>
      </c>
      <c r="D185" s="42" t="s">
        <v>159</v>
      </c>
      <c r="E185" s="44" t="s">
        <v>251</v>
      </c>
      <c r="F185" s="58">
        <v>31084.2</v>
      </c>
    </row>
    <row r="186" spans="1:6" ht="38.25">
      <c r="A186" s="49" t="s">
        <v>459</v>
      </c>
      <c r="B186" s="7" t="s">
        <v>193</v>
      </c>
      <c r="C186" s="7" t="s">
        <v>196</v>
      </c>
      <c r="D186" s="40" t="s">
        <v>485</v>
      </c>
      <c r="E186" s="41" t="s">
        <v>39</v>
      </c>
      <c r="F186" s="59">
        <f>F187</f>
        <v>882.8</v>
      </c>
    </row>
    <row r="187" spans="1:6" ht="12.75">
      <c r="A187" s="46" t="s">
        <v>54</v>
      </c>
      <c r="B187" s="43" t="s">
        <v>193</v>
      </c>
      <c r="C187" s="43" t="s">
        <v>196</v>
      </c>
      <c r="D187" s="42" t="s">
        <v>485</v>
      </c>
      <c r="E187" s="44" t="s">
        <v>251</v>
      </c>
      <c r="F187" s="58">
        <v>882.8</v>
      </c>
    </row>
    <row r="188" spans="1:6" ht="38.25" customHeight="1">
      <c r="A188" s="35" t="s">
        <v>543</v>
      </c>
      <c r="B188" s="7" t="s">
        <v>193</v>
      </c>
      <c r="C188" s="7" t="s">
        <v>196</v>
      </c>
      <c r="D188" s="40" t="s">
        <v>441</v>
      </c>
      <c r="E188" s="41" t="s">
        <v>39</v>
      </c>
      <c r="F188" s="59">
        <f>F189</f>
        <v>2216.3</v>
      </c>
    </row>
    <row r="189" spans="1:6" ht="12.75">
      <c r="A189" s="46" t="s">
        <v>54</v>
      </c>
      <c r="B189" s="43" t="s">
        <v>193</v>
      </c>
      <c r="C189" s="43" t="s">
        <v>196</v>
      </c>
      <c r="D189" s="42" t="s">
        <v>441</v>
      </c>
      <c r="E189" s="44" t="s">
        <v>251</v>
      </c>
      <c r="F189" s="58">
        <v>2216.3</v>
      </c>
    </row>
    <row r="190" spans="1:6" ht="63.75">
      <c r="A190" s="35" t="s">
        <v>285</v>
      </c>
      <c r="B190" s="7" t="s">
        <v>193</v>
      </c>
      <c r="C190" s="7" t="s">
        <v>196</v>
      </c>
      <c r="D190" s="40" t="s">
        <v>395</v>
      </c>
      <c r="E190" s="41" t="s">
        <v>39</v>
      </c>
      <c r="F190" s="59">
        <f>F191</f>
        <v>58943</v>
      </c>
    </row>
    <row r="191" spans="1:6" ht="12.75">
      <c r="A191" s="46" t="s">
        <v>54</v>
      </c>
      <c r="B191" s="43" t="s">
        <v>193</v>
      </c>
      <c r="C191" s="43" t="s">
        <v>196</v>
      </c>
      <c r="D191" s="42" t="s">
        <v>395</v>
      </c>
      <c r="E191" s="44" t="s">
        <v>251</v>
      </c>
      <c r="F191" s="58">
        <v>58943</v>
      </c>
    </row>
    <row r="192" spans="1:6" ht="25.5">
      <c r="A192" s="35" t="s">
        <v>396</v>
      </c>
      <c r="B192" s="7" t="s">
        <v>193</v>
      </c>
      <c r="C192" s="7" t="s">
        <v>196</v>
      </c>
      <c r="D192" s="40" t="s">
        <v>397</v>
      </c>
      <c r="E192" s="41" t="s">
        <v>39</v>
      </c>
      <c r="F192" s="59">
        <f>F193</f>
        <v>183</v>
      </c>
    </row>
    <row r="193" spans="1:6" ht="12.75">
      <c r="A193" s="46" t="s">
        <v>54</v>
      </c>
      <c r="B193" s="43" t="s">
        <v>193</v>
      </c>
      <c r="C193" s="43" t="s">
        <v>196</v>
      </c>
      <c r="D193" s="42" t="s">
        <v>397</v>
      </c>
      <c r="E193" s="44" t="s">
        <v>251</v>
      </c>
      <c r="F193" s="58">
        <v>183</v>
      </c>
    </row>
    <row r="194" spans="1:6" ht="12.75">
      <c r="A194" s="49" t="s">
        <v>221</v>
      </c>
      <c r="B194" s="7" t="s">
        <v>193</v>
      </c>
      <c r="C194" s="7" t="s">
        <v>196</v>
      </c>
      <c r="D194" s="40" t="s">
        <v>96</v>
      </c>
      <c r="E194" s="41" t="s">
        <v>39</v>
      </c>
      <c r="F194" s="59">
        <f>F195</f>
        <v>65590.9</v>
      </c>
    </row>
    <row r="195" spans="1:6" ht="25.5">
      <c r="A195" s="49" t="s">
        <v>257</v>
      </c>
      <c r="B195" s="7" t="s">
        <v>193</v>
      </c>
      <c r="C195" s="7" t="s">
        <v>196</v>
      </c>
      <c r="D195" s="40" t="s">
        <v>97</v>
      </c>
      <c r="E195" s="41" t="s">
        <v>39</v>
      </c>
      <c r="F195" s="59">
        <f>F196+F197</f>
        <v>65590.9</v>
      </c>
    </row>
    <row r="196" spans="1:6" ht="12.75">
      <c r="A196" s="46" t="s">
        <v>54</v>
      </c>
      <c r="B196" s="43" t="s">
        <v>193</v>
      </c>
      <c r="C196" s="43" t="s">
        <v>196</v>
      </c>
      <c r="D196" s="42" t="s">
        <v>97</v>
      </c>
      <c r="E196" s="44" t="s">
        <v>251</v>
      </c>
      <c r="F196" s="58">
        <f>49315.1+15759.3</f>
        <v>65074.399999999994</v>
      </c>
    </row>
    <row r="197" spans="1:6" ht="38.25">
      <c r="A197" s="49" t="s">
        <v>459</v>
      </c>
      <c r="B197" s="7" t="s">
        <v>193</v>
      </c>
      <c r="C197" s="7" t="s">
        <v>196</v>
      </c>
      <c r="D197" s="40" t="s">
        <v>457</v>
      </c>
      <c r="E197" s="41" t="s">
        <v>39</v>
      </c>
      <c r="F197" s="59">
        <f>F198</f>
        <v>516.5</v>
      </c>
    </row>
    <row r="198" spans="1:6" ht="12.75">
      <c r="A198" s="46" t="s">
        <v>54</v>
      </c>
      <c r="B198" s="43" t="s">
        <v>193</v>
      </c>
      <c r="C198" s="43" t="s">
        <v>196</v>
      </c>
      <c r="D198" s="42" t="s">
        <v>457</v>
      </c>
      <c r="E198" s="44" t="s">
        <v>251</v>
      </c>
      <c r="F198" s="58">
        <f>286.1+230.4</f>
        <v>516.5</v>
      </c>
    </row>
    <row r="199" spans="1:6" ht="12.75">
      <c r="A199" s="35" t="s">
        <v>93</v>
      </c>
      <c r="B199" s="7" t="s">
        <v>193</v>
      </c>
      <c r="C199" s="7" t="s">
        <v>196</v>
      </c>
      <c r="D199" s="40" t="s">
        <v>98</v>
      </c>
      <c r="E199" s="41" t="s">
        <v>39</v>
      </c>
      <c r="F199" s="59">
        <f>F200</f>
        <v>15594.800000000001</v>
      </c>
    </row>
    <row r="200" spans="1:6" ht="25.5">
      <c r="A200" s="35" t="s">
        <v>257</v>
      </c>
      <c r="B200" s="7" t="s">
        <v>193</v>
      </c>
      <c r="C200" s="7" t="s">
        <v>196</v>
      </c>
      <c r="D200" s="40" t="s">
        <v>99</v>
      </c>
      <c r="E200" s="41" t="s">
        <v>39</v>
      </c>
      <c r="F200" s="59">
        <f>SUM(F201,F202,F204)</f>
        <v>15594.800000000001</v>
      </c>
    </row>
    <row r="201" spans="1:6" ht="12.75">
      <c r="A201" s="46" t="s">
        <v>54</v>
      </c>
      <c r="B201" s="43" t="s">
        <v>193</v>
      </c>
      <c r="C201" s="43" t="s">
        <v>196</v>
      </c>
      <c r="D201" s="42" t="s">
        <v>99</v>
      </c>
      <c r="E201" s="44" t="s">
        <v>251</v>
      </c>
      <c r="F201" s="58">
        <v>2460.9</v>
      </c>
    </row>
    <row r="202" spans="1:6" ht="38.25">
      <c r="A202" s="35" t="s">
        <v>288</v>
      </c>
      <c r="B202" s="7" t="s">
        <v>193</v>
      </c>
      <c r="C202" s="7" t="s">
        <v>196</v>
      </c>
      <c r="D202" s="40" t="s">
        <v>429</v>
      </c>
      <c r="E202" s="41" t="s">
        <v>39</v>
      </c>
      <c r="F202" s="59">
        <f>SUM(F203:F203)</f>
        <v>13122.7</v>
      </c>
    </row>
    <row r="203" spans="1:6" ht="12.75">
      <c r="A203" s="46" t="s">
        <v>54</v>
      </c>
      <c r="B203" s="86" t="s">
        <v>193</v>
      </c>
      <c r="C203" s="86" t="s">
        <v>196</v>
      </c>
      <c r="D203" s="50" t="s">
        <v>429</v>
      </c>
      <c r="E203" s="44" t="s">
        <v>251</v>
      </c>
      <c r="F203" s="88">
        <v>13122.7</v>
      </c>
    </row>
    <row r="204" spans="1:6" ht="25.5">
      <c r="A204" s="35" t="s">
        <v>431</v>
      </c>
      <c r="B204" s="7" t="s">
        <v>193</v>
      </c>
      <c r="C204" s="7" t="s">
        <v>196</v>
      </c>
      <c r="D204" s="40" t="s">
        <v>430</v>
      </c>
      <c r="E204" s="41" t="s">
        <v>39</v>
      </c>
      <c r="F204" s="59">
        <f>SUM(F205:F205)</f>
        <v>11.2</v>
      </c>
    </row>
    <row r="205" spans="1:6" ht="12.75">
      <c r="A205" s="46" t="s">
        <v>54</v>
      </c>
      <c r="B205" s="43" t="s">
        <v>193</v>
      </c>
      <c r="C205" s="43" t="s">
        <v>196</v>
      </c>
      <c r="D205" s="42" t="s">
        <v>430</v>
      </c>
      <c r="E205" s="44" t="s">
        <v>251</v>
      </c>
      <c r="F205" s="58">
        <v>11.2</v>
      </c>
    </row>
    <row r="206" spans="1:6" ht="12.75">
      <c r="A206" s="49" t="s">
        <v>242</v>
      </c>
      <c r="B206" s="7" t="s">
        <v>193</v>
      </c>
      <c r="C206" s="7" t="s">
        <v>196</v>
      </c>
      <c r="D206" s="40" t="s">
        <v>100</v>
      </c>
      <c r="E206" s="41" t="s">
        <v>39</v>
      </c>
      <c r="F206" s="59">
        <f>F207</f>
        <v>12159.3</v>
      </c>
    </row>
    <row r="207" spans="1:6" ht="25.5">
      <c r="A207" s="49" t="s">
        <v>257</v>
      </c>
      <c r="B207" s="7" t="s">
        <v>193</v>
      </c>
      <c r="C207" s="7" t="s">
        <v>196</v>
      </c>
      <c r="D207" s="40" t="s">
        <v>101</v>
      </c>
      <c r="E207" s="41" t="s">
        <v>39</v>
      </c>
      <c r="F207" s="59">
        <f>F208+F211+F209</f>
        <v>12159.3</v>
      </c>
    </row>
    <row r="208" spans="1:6" ht="12.75">
      <c r="A208" s="46" t="s">
        <v>54</v>
      </c>
      <c r="B208" s="43" t="s">
        <v>193</v>
      </c>
      <c r="C208" s="43" t="s">
        <v>196</v>
      </c>
      <c r="D208" s="42" t="s">
        <v>101</v>
      </c>
      <c r="E208" s="44" t="s">
        <v>251</v>
      </c>
      <c r="F208" s="58">
        <v>2536.2</v>
      </c>
    </row>
    <row r="209" spans="1:6" ht="38.25">
      <c r="A209" s="49" t="s">
        <v>459</v>
      </c>
      <c r="B209" s="7" t="s">
        <v>193</v>
      </c>
      <c r="C209" s="7" t="s">
        <v>196</v>
      </c>
      <c r="D209" s="40" t="s">
        <v>484</v>
      </c>
      <c r="E209" s="41" t="s">
        <v>39</v>
      </c>
      <c r="F209" s="59">
        <f>F210</f>
        <v>78.2</v>
      </c>
    </row>
    <row r="210" spans="1:6" ht="12.75">
      <c r="A210" s="46" t="s">
        <v>54</v>
      </c>
      <c r="B210" s="43" t="s">
        <v>193</v>
      </c>
      <c r="C210" s="43" t="s">
        <v>196</v>
      </c>
      <c r="D210" s="42" t="s">
        <v>484</v>
      </c>
      <c r="E210" s="44" t="s">
        <v>251</v>
      </c>
      <c r="F210" s="58">
        <v>78.2</v>
      </c>
    </row>
    <row r="211" spans="1:6" ht="63.75">
      <c r="A211" s="35" t="s">
        <v>286</v>
      </c>
      <c r="B211" s="7" t="s">
        <v>193</v>
      </c>
      <c r="C211" s="7" t="s">
        <v>196</v>
      </c>
      <c r="D211" s="40" t="s">
        <v>398</v>
      </c>
      <c r="E211" s="41" t="s">
        <v>39</v>
      </c>
      <c r="F211" s="59">
        <f>F212</f>
        <v>9544.9</v>
      </c>
    </row>
    <row r="212" spans="1:6" ht="12.75">
      <c r="A212" s="46" t="s">
        <v>54</v>
      </c>
      <c r="B212" s="43" t="s">
        <v>193</v>
      </c>
      <c r="C212" s="43" t="s">
        <v>196</v>
      </c>
      <c r="D212" s="42" t="s">
        <v>398</v>
      </c>
      <c r="E212" s="44" t="s">
        <v>251</v>
      </c>
      <c r="F212" s="58">
        <v>9544.9</v>
      </c>
    </row>
    <row r="213" spans="1:6" ht="12.75">
      <c r="A213" s="35" t="s">
        <v>9</v>
      </c>
      <c r="B213" s="7" t="s">
        <v>193</v>
      </c>
      <c r="C213" s="7" t="s">
        <v>196</v>
      </c>
      <c r="D213" s="40" t="s">
        <v>180</v>
      </c>
      <c r="E213" s="41" t="s">
        <v>39</v>
      </c>
      <c r="F213" s="59">
        <f>F214</f>
        <v>553.2</v>
      </c>
    </row>
    <row r="214" spans="1:6" ht="25.5">
      <c r="A214" s="35" t="s">
        <v>273</v>
      </c>
      <c r="B214" s="7" t="s">
        <v>193</v>
      </c>
      <c r="C214" s="7" t="s">
        <v>196</v>
      </c>
      <c r="D214" s="40" t="s">
        <v>272</v>
      </c>
      <c r="E214" s="41" t="s">
        <v>39</v>
      </c>
      <c r="F214" s="59">
        <f>F215</f>
        <v>553.2</v>
      </c>
    </row>
    <row r="215" spans="1:6" ht="12.75">
      <c r="A215" s="46" t="s">
        <v>54</v>
      </c>
      <c r="B215" s="43" t="s">
        <v>193</v>
      </c>
      <c r="C215" s="43" t="s">
        <v>196</v>
      </c>
      <c r="D215" s="42" t="s">
        <v>272</v>
      </c>
      <c r="E215" s="44" t="s">
        <v>251</v>
      </c>
      <c r="F215" s="58">
        <v>553.2</v>
      </c>
    </row>
    <row r="216" spans="1:6" ht="12.75">
      <c r="A216" s="73" t="s">
        <v>440</v>
      </c>
      <c r="B216" s="7" t="s">
        <v>193</v>
      </c>
      <c r="C216" s="7" t="s">
        <v>195</v>
      </c>
      <c r="D216" s="40" t="s">
        <v>38</v>
      </c>
      <c r="E216" s="41" t="s">
        <v>39</v>
      </c>
      <c r="F216" s="59">
        <f>F217</f>
        <v>8437.7</v>
      </c>
    </row>
    <row r="217" spans="1:6" ht="63.75">
      <c r="A217" s="35" t="s">
        <v>233</v>
      </c>
      <c r="B217" s="7" t="s">
        <v>193</v>
      </c>
      <c r="C217" s="7" t="s">
        <v>195</v>
      </c>
      <c r="D217" s="40" t="s">
        <v>105</v>
      </c>
      <c r="E217" s="41" t="s">
        <v>39</v>
      </c>
      <c r="F217" s="62">
        <f>F218</f>
        <v>8437.7</v>
      </c>
    </row>
    <row r="218" spans="1:6" ht="25.5">
      <c r="A218" s="35" t="s">
        <v>257</v>
      </c>
      <c r="B218" s="17" t="s">
        <v>193</v>
      </c>
      <c r="C218" s="17" t="s">
        <v>195</v>
      </c>
      <c r="D218" s="30" t="s">
        <v>106</v>
      </c>
      <c r="E218" s="31" t="s">
        <v>39</v>
      </c>
      <c r="F218" s="62">
        <f>F219+F220</f>
        <v>8437.7</v>
      </c>
    </row>
    <row r="219" spans="1:6" ht="12.75">
      <c r="A219" s="46" t="s">
        <v>54</v>
      </c>
      <c r="B219" s="43" t="s">
        <v>193</v>
      </c>
      <c r="C219" s="43" t="s">
        <v>195</v>
      </c>
      <c r="D219" s="42" t="s">
        <v>106</v>
      </c>
      <c r="E219" s="44" t="s">
        <v>251</v>
      </c>
      <c r="F219" s="58">
        <v>4923.3</v>
      </c>
    </row>
    <row r="220" spans="1:6" ht="38.25">
      <c r="A220" s="49" t="s">
        <v>459</v>
      </c>
      <c r="B220" s="17" t="s">
        <v>193</v>
      </c>
      <c r="C220" s="17" t="s">
        <v>195</v>
      </c>
      <c r="D220" s="30" t="s">
        <v>482</v>
      </c>
      <c r="E220" s="31" t="s">
        <v>39</v>
      </c>
      <c r="F220" s="59">
        <f>F221</f>
        <v>3514.4</v>
      </c>
    </row>
    <row r="221" spans="1:6" ht="12.75">
      <c r="A221" s="46" t="s">
        <v>54</v>
      </c>
      <c r="B221" s="43" t="s">
        <v>193</v>
      </c>
      <c r="C221" s="43" t="s">
        <v>195</v>
      </c>
      <c r="D221" s="42" t="s">
        <v>482</v>
      </c>
      <c r="E221" s="44" t="s">
        <v>251</v>
      </c>
      <c r="F221" s="58">
        <v>3514.4</v>
      </c>
    </row>
    <row r="222" spans="1:6" s="9" customFormat="1" ht="12.75">
      <c r="A222" s="109" t="s">
        <v>212</v>
      </c>
      <c r="B222" s="7" t="s">
        <v>193</v>
      </c>
      <c r="C222" s="7" t="s">
        <v>193</v>
      </c>
      <c r="D222" s="40" t="s">
        <v>38</v>
      </c>
      <c r="E222" s="41" t="s">
        <v>39</v>
      </c>
      <c r="F222" s="59">
        <f>F223+F228</f>
        <v>9361.2</v>
      </c>
    </row>
    <row r="223" spans="1:6" ht="25.5">
      <c r="A223" s="49" t="s">
        <v>102</v>
      </c>
      <c r="B223" s="7" t="s">
        <v>193</v>
      </c>
      <c r="C223" s="7" t="s">
        <v>193</v>
      </c>
      <c r="D223" s="40" t="s">
        <v>103</v>
      </c>
      <c r="E223" s="41" t="s">
        <v>39</v>
      </c>
      <c r="F223" s="59">
        <f>F224</f>
        <v>4561.2</v>
      </c>
    </row>
    <row r="224" spans="1:6" ht="12.75">
      <c r="A224" s="35" t="s">
        <v>287</v>
      </c>
      <c r="B224" s="7" t="s">
        <v>193</v>
      </c>
      <c r="C224" s="7" t="s">
        <v>193</v>
      </c>
      <c r="D224" s="40" t="s">
        <v>277</v>
      </c>
      <c r="E224" s="41" t="s">
        <v>39</v>
      </c>
      <c r="F224" s="59">
        <f>F225+F226</f>
        <v>4561.2</v>
      </c>
    </row>
    <row r="225" spans="1:6" ht="25.5">
      <c r="A225" s="46" t="s">
        <v>42</v>
      </c>
      <c r="B225" s="43" t="s">
        <v>193</v>
      </c>
      <c r="C225" s="43" t="s">
        <v>193</v>
      </c>
      <c r="D225" s="44" t="s">
        <v>277</v>
      </c>
      <c r="E225" s="44" t="s">
        <v>208</v>
      </c>
      <c r="F225" s="58">
        <v>4110.4</v>
      </c>
    </row>
    <row r="226" spans="1:8" ht="38.25">
      <c r="A226" s="49" t="s">
        <v>459</v>
      </c>
      <c r="B226" s="7" t="s">
        <v>193</v>
      </c>
      <c r="C226" s="7" t="s">
        <v>193</v>
      </c>
      <c r="D226" s="40" t="s">
        <v>483</v>
      </c>
      <c r="E226" s="41" t="s">
        <v>39</v>
      </c>
      <c r="F226" s="59">
        <f>F227</f>
        <v>450.8</v>
      </c>
      <c r="H226" s="22"/>
    </row>
    <row r="227" spans="1:18" ht="25.5">
      <c r="A227" s="46" t="s">
        <v>42</v>
      </c>
      <c r="B227" s="43" t="s">
        <v>193</v>
      </c>
      <c r="C227" s="43" t="s">
        <v>193</v>
      </c>
      <c r="D227" s="44" t="s">
        <v>483</v>
      </c>
      <c r="E227" s="44" t="s">
        <v>208</v>
      </c>
      <c r="F227" s="58">
        <v>450.8</v>
      </c>
      <c r="H227" s="22"/>
      <c r="R227" s="6" t="s">
        <v>439</v>
      </c>
    </row>
    <row r="228" spans="1:6" ht="12.75">
      <c r="A228" s="49" t="s">
        <v>249</v>
      </c>
      <c r="B228" s="7" t="s">
        <v>193</v>
      </c>
      <c r="C228" s="7" t="s">
        <v>193</v>
      </c>
      <c r="D228" s="40" t="s">
        <v>163</v>
      </c>
      <c r="E228" s="41" t="s">
        <v>39</v>
      </c>
      <c r="F228" s="59">
        <f>F229</f>
        <v>4800</v>
      </c>
    </row>
    <row r="229" spans="1:6" ht="25.5">
      <c r="A229" s="34" t="s">
        <v>104</v>
      </c>
      <c r="B229" s="17" t="s">
        <v>193</v>
      </c>
      <c r="C229" s="17" t="s">
        <v>193</v>
      </c>
      <c r="D229" s="30" t="s">
        <v>163</v>
      </c>
      <c r="E229" s="31" t="s">
        <v>211</v>
      </c>
      <c r="F229" s="62">
        <f>F230+F231</f>
        <v>4800</v>
      </c>
    </row>
    <row r="230" spans="1:29" s="47" customFormat="1" ht="39.75" customHeight="1">
      <c r="A230" s="46" t="s">
        <v>506</v>
      </c>
      <c r="B230" s="43" t="s">
        <v>193</v>
      </c>
      <c r="C230" s="43" t="s">
        <v>193</v>
      </c>
      <c r="D230" s="42" t="s">
        <v>19</v>
      </c>
      <c r="E230" s="44" t="s">
        <v>211</v>
      </c>
      <c r="F230" s="58">
        <v>1300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s="47" customFormat="1" ht="25.5">
      <c r="A231" s="46" t="s">
        <v>326</v>
      </c>
      <c r="B231" s="43" t="s">
        <v>193</v>
      </c>
      <c r="C231" s="43" t="s">
        <v>193</v>
      </c>
      <c r="D231" s="42" t="s">
        <v>24</v>
      </c>
      <c r="E231" s="44" t="s">
        <v>211</v>
      </c>
      <c r="F231" s="58">
        <v>3500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6" ht="12.75">
      <c r="A232" s="49" t="s">
        <v>222</v>
      </c>
      <c r="B232" s="7" t="s">
        <v>193</v>
      </c>
      <c r="C232" s="7" t="s">
        <v>192</v>
      </c>
      <c r="D232" s="40" t="s">
        <v>38</v>
      </c>
      <c r="E232" s="41" t="s">
        <v>39</v>
      </c>
      <c r="F232" s="59">
        <f>F233+F239+F247+F236+F251</f>
        <v>50963.1</v>
      </c>
    </row>
    <row r="233" spans="1:6" s="9" customFormat="1" ht="51">
      <c r="A233" s="49" t="s">
        <v>35</v>
      </c>
      <c r="B233" s="7" t="s">
        <v>193</v>
      </c>
      <c r="C233" s="7" t="s">
        <v>192</v>
      </c>
      <c r="D233" s="40" t="s">
        <v>40</v>
      </c>
      <c r="E233" s="41" t="s">
        <v>39</v>
      </c>
      <c r="F233" s="59">
        <f>F234</f>
        <v>11219</v>
      </c>
    </row>
    <row r="234" spans="1:6" ht="12.75">
      <c r="A234" s="49" t="s">
        <v>252</v>
      </c>
      <c r="B234" s="7" t="s">
        <v>193</v>
      </c>
      <c r="C234" s="7" t="s">
        <v>192</v>
      </c>
      <c r="D234" s="40" t="s">
        <v>44</v>
      </c>
      <c r="E234" s="41" t="s">
        <v>39</v>
      </c>
      <c r="F234" s="59">
        <f>F235</f>
        <v>11219</v>
      </c>
    </row>
    <row r="235" spans="1:6" ht="25.5">
      <c r="A235" s="46" t="s">
        <v>42</v>
      </c>
      <c r="B235" s="43" t="s">
        <v>193</v>
      </c>
      <c r="C235" s="43" t="s">
        <v>192</v>
      </c>
      <c r="D235" s="42" t="s">
        <v>44</v>
      </c>
      <c r="E235" s="44" t="s">
        <v>208</v>
      </c>
      <c r="F235" s="58">
        <v>11219</v>
      </c>
    </row>
    <row r="236" spans="1:6" s="9" customFormat="1" ht="12.75">
      <c r="A236" s="35" t="s">
        <v>492</v>
      </c>
      <c r="B236" s="7" t="s">
        <v>193</v>
      </c>
      <c r="C236" s="7" t="s">
        <v>192</v>
      </c>
      <c r="D236" s="40" t="s">
        <v>491</v>
      </c>
      <c r="E236" s="41" t="s">
        <v>39</v>
      </c>
      <c r="F236" s="59">
        <f>F237</f>
        <v>2780.2</v>
      </c>
    </row>
    <row r="237" spans="1:6" s="9" customFormat="1" ht="12.75">
      <c r="A237" s="35" t="s">
        <v>494</v>
      </c>
      <c r="B237" s="7" t="s">
        <v>193</v>
      </c>
      <c r="C237" s="7" t="s">
        <v>192</v>
      </c>
      <c r="D237" s="40" t="s">
        <v>493</v>
      </c>
      <c r="E237" s="41" t="s">
        <v>39</v>
      </c>
      <c r="F237" s="59">
        <f>F238</f>
        <v>2780.2</v>
      </c>
    </row>
    <row r="238" spans="1:6" s="9" customFormat="1" ht="12.75">
      <c r="A238" s="46" t="s">
        <v>107</v>
      </c>
      <c r="B238" s="43" t="s">
        <v>193</v>
      </c>
      <c r="C238" s="43" t="s">
        <v>192</v>
      </c>
      <c r="D238" s="42" t="s">
        <v>493</v>
      </c>
      <c r="E238" s="44" t="s">
        <v>239</v>
      </c>
      <c r="F238" s="58">
        <v>2780.2</v>
      </c>
    </row>
    <row r="239" spans="1:6" s="9" customFormat="1" ht="63.75">
      <c r="A239" s="49" t="s">
        <v>233</v>
      </c>
      <c r="B239" s="7" t="s">
        <v>193</v>
      </c>
      <c r="C239" s="7" t="s">
        <v>192</v>
      </c>
      <c r="D239" s="40" t="s">
        <v>105</v>
      </c>
      <c r="E239" s="41" t="s">
        <v>39</v>
      </c>
      <c r="F239" s="59">
        <f>F240</f>
        <v>9818.9</v>
      </c>
    </row>
    <row r="240" spans="1:6" s="9" customFormat="1" ht="25.5">
      <c r="A240" s="49" t="s">
        <v>257</v>
      </c>
      <c r="B240" s="7" t="s">
        <v>193</v>
      </c>
      <c r="C240" s="7" t="s">
        <v>192</v>
      </c>
      <c r="D240" s="40" t="s">
        <v>106</v>
      </c>
      <c r="E240" s="41" t="s">
        <v>39</v>
      </c>
      <c r="F240" s="59">
        <f>F241+F243+F245</f>
        <v>9818.9</v>
      </c>
    </row>
    <row r="241" spans="1:6" s="9" customFormat="1" ht="12.75">
      <c r="A241" s="34" t="s">
        <v>54</v>
      </c>
      <c r="B241" s="17" t="s">
        <v>193</v>
      </c>
      <c r="C241" s="17" t="s">
        <v>192</v>
      </c>
      <c r="D241" s="30" t="s">
        <v>106</v>
      </c>
      <c r="E241" s="31" t="s">
        <v>251</v>
      </c>
      <c r="F241" s="62">
        <f>F242</f>
        <v>9736.9</v>
      </c>
    </row>
    <row r="242" spans="1:6" s="9" customFormat="1" ht="12.75">
      <c r="A242" s="46" t="s">
        <v>154</v>
      </c>
      <c r="B242" s="43" t="s">
        <v>193</v>
      </c>
      <c r="C242" s="43" t="s">
        <v>192</v>
      </c>
      <c r="D242" s="42" t="s">
        <v>157</v>
      </c>
      <c r="E242" s="44" t="s">
        <v>251</v>
      </c>
      <c r="F242" s="58">
        <v>9736.9</v>
      </c>
    </row>
    <row r="243" spans="1:6" s="9" customFormat="1" ht="63.75">
      <c r="A243" s="35" t="s">
        <v>404</v>
      </c>
      <c r="B243" s="7" t="s">
        <v>193</v>
      </c>
      <c r="C243" s="7" t="s">
        <v>192</v>
      </c>
      <c r="D243" s="40" t="s">
        <v>403</v>
      </c>
      <c r="E243" s="41" t="s">
        <v>39</v>
      </c>
      <c r="F243" s="59">
        <f>F244</f>
        <v>25.3</v>
      </c>
    </row>
    <row r="244" spans="1:29" s="51" customFormat="1" ht="12.75">
      <c r="A244" s="46" t="s">
        <v>54</v>
      </c>
      <c r="B244" s="43" t="s">
        <v>193</v>
      </c>
      <c r="C244" s="43" t="s">
        <v>192</v>
      </c>
      <c r="D244" s="42" t="s">
        <v>403</v>
      </c>
      <c r="E244" s="44" t="s">
        <v>251</v>
      </c>
      <c r="F244" s="58">
        <v>25.3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s="51" customFormat="1" ht="38.25">
      <c r="A245" s="49" t="s">
        <v>459</v>
      </c>
      <c r="B245" s="7" t="s">
        <v>193</v>
      </c>
      <c r="C245" s="7" t="s">
        <v>192</v>
      </c>
      <c r="D245" s="40" t="s">
        <v>482</v>
      </c>
      <c r="E245" s="41" t="s">
        <v>39</v>
      </c>
      <c r="F245" s="59">
        <f>SUM(F246)</f>
        <v>56.7</v>
      </c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s="51" customFormat="1" ht="12.75">
      <c r="A246" s="46" t="s">
        <v>54</v>
      </c>
      <c r="B246" s="43" t="s">
        <v>193</v>
      </c>
      <c r="C246" s="43" t="s">
        <v>192</v>
      </c>
      <c r="D246" s="42" t="s">
        <v>481</v>
      </c>
      <c r="E246" s="44" t="s">
        <v>251</v>
      </c>
      <c r="F246" s="58">
        <v>56.7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s="51" customFormat="1" ht="12.75">
      <c r="A247" s="35" t="s">
        <v>9</v>
      </c>
      <c r="B247" s="2" t="s">
        <v>193</v>
      </c>
      <c r="C247" s="2" t="s">
        <v>192</v>
      </c>
      <c r="D247" s="2" t="s">
        <v>380</v>
      </c>
      <c r="E247" s="2" t="s">
        <v>39</v>
      </c>
      <c r="F247" s="59">
        <f>F248</f>
        <v>10000</v>
      </c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 s="51" customFormat="1" ht="38.25">
      <c r="A248" s="35" t="s">
        <v>179</v>
      </c>
      <c r="B248" s="2" t="s">
        <v>193</v>
      </c>
      <c r="C248" s="2" t="s">
        <v>192</v>
      </c>
      <c r="D248" s="2" t="s">
        <v>381</v>
      </c>
      <c r="E248" s="2" t="s">
        <v>39</v>
      </c>
      <c r="F248" s="59">
        <f>F249</f>
        <v>10000</v>
      </c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 s="51" customFormat="1" ht="51">
      <c r="A249" s="35" t="s">
        <v>402</v>
      </c>
      <c r="B249" s="2" t="s">
        <v>193</v>
      </c>
      <c r="C249" s="2" t="s">
        <v>192</v>
      </c>
      <c r="D249" s="2" t="s">
        <v>401</v>
      </c>
      <c r="E249" s="2" t="s">
        <v>39</v>
      </c>
      <c r="F249" s="62">
        <f>F250</f>
        <v>10000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s="51" customFormat="1" ht="12.75">
      <c r="A250" s="46" t="s">
        <v>54</v>
      </c>
      <c r="B250" s="43" t="s">
        <v>193</v>
      </c>
      <c r="C250" s="43" t="s">
        <v>192</v>
      </c>
      <c r="D250" s="42" t="s">
        <v>401</v>
      </c>
      <c r="E250" s="44" t="s">
        <v>251</v>
      </c>
      <c r="F250" s="58">
        <v>10000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:6" ht="12.75">
      <c r="A251" s="49" t="s">
        <v>249</v>
      </c>
      <c r="B251" s="7" t="s">
        <v>193</v>
      </c>
      <c r="C251" s="7" t="s">
        <v>192</v>
      </c>
      <c r="D251" s="40" t="s">
        <v>163</v>
      </c>
      <c r="E251" s="41" t="s">
        <v>39</v>
      </c>
      <c r="F251" s="59">
        <f>F252</f>
        <v>17145</v>
      </c>
    </row>
    <row r="252" spans="1:6" s="9" customFormat="1" ht="12.75">
      <c r="A252" s="35" t="s">
        <v>107</v>
      </c>
      <c r="B252" s="7" t="s">
        <v>193</v>
      </c>
      <c r="C252" s="7" t="s">
        <v>192</v>
      </c>
      <c r="D252" s="40" t="s">
        <v>163</v>
      </c>
      <c r="E252" s="41" t="s">
        <v>239</v>
      </c>
      <c r="F252" s="59">
        <f>F256+F255+F254+F253</f>
        <v>17145</v>
      </c>
    </row>
    <row r="253" spans="1:29" s="47" customFormat="1" ht="25.5">
      <c r="A253" s="46" t="s">
        <v>508</v>
      </c>
      <c r="B253" s="43" t="s">
        <v>193</v>
      </c>
      <c r="C253" s="43" t="s">
        <v>192</v>
      </c>
      <c r="D253" s="42" t="s">
        <v>30</v>
      </c>
      <c r="E253" s="44" t="s">
        <v>239</v>
      </c>
      <c r="F253" s="58">
        <f>9200-1000</f>
        <v>8200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s="47" customFormat="1" ht="25.5">
      <c r="A254" s="46" t="s">
        <v>527</v>
      </c>
      <c r="B254" s="43" t="s">
        <v>193</v>
      </c>
      <c r="C254" s="43" t="s">
        <v>192</v>
      </c>
      <c r="D254" s="42" t="s">
        <v>29</v>
      </c>
      <c r="E254" s="44" t="s">
        <v>239</v>
      </c>
      <c r="F254" s="58">
        <v>7800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s="47" customFormat="1" ht="51">
      <c r="A255" s="75" t="s">
        <v>322</v>
      </c>
      <c r="B255" s="43" t="s">
        <v>193</v>
      </c>
      <c r="C255" s="43" t="s">
        <v>192</v>
      </c>
      <c r="D255" s="42" t="s">
        <v>21</v>
      </c>
      <c r="E255" s="44" t="s">
        <v>239</v>
      </c>
      <c r="F255" s="58">
        <v>1000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6" ht="25.5">
      <c r="A256" s="75" t="s">
        <v>323</v>
      </c>
      <c r="B256" s="43" t="s">
        <v>193</v>
      </c>
      <c r="C256" s="43" t="s">
        <v>192</v>
      </c>
      <c r="D256" s="42" t="s">
        <v>22</v>
      </c>
      <c r="E256" s="44" t="s">
        <v>239</v>
      </c>
      <c r="F256" s="58">
        <v>145</v>
      </c>
    </row>
    <row r="257" spans="1:7" ht="25.5">
      <c r="A257" s="100" t="s">
        <v>374</v>
      </c>
      <c r="B257" s="19" t="s">
        <v>199</v>
      </c>
      <c r="C257" s="19" t="s">
        <v>37</v>
      </c>
      <c r="D257" s="37" t="s">
        <v>38</v>
      </c>
      <c r="E257" s="38" t="s">
        <v>39</v>
      </c>
      <c r="F257" s="61">
        <f>F258+F284</f>
        <v>52855.3</v>
      </c>
      <c r="G257" s="82"/>
    </row>
    <row r="258" spans="1:6" ht="12.75">
      <c r="A258" s="49" t="s">
        <v>216</v>
      </c>
      <c r="B258" s="7" t="s">
        <v>199</v>
      </c>
      <c r="C258" s="7" t="s">
        <v>189</v>
      </c>
      <c r="D258" s="40" t="s">
        <v>38</v>
      </c>
      <c r="E258" s="41" t="s">
        <v>39</v>
      </c>
      <c r="F258" s="59">
        <f>F259+F264+F269+F276</f>
        <v>45389</v>
      </c>
    </row>
    <row r="259" spans="1:6" ht="25.5">
      <c r="A259" s="49" t="s">
        <v>224</v>
      </c>
      <c r="B259" s="7" t="s">
        <v>199</v>
      </c>
      <c r="C259" s="7" t="s">
        <v>189</v>
      </c>
      <c r="D259" s="40" t="s">
        <v>61</v>
      </c>
      <c r="E259" s="41" t="s">
        <v>39</v>
      </c>
      <c r="F259" s="59">
        <f>F260</f>
        <v>27384.6</v>
      </c>
    </row>
    <row r="260" spans="1:6" ht="25.5">
      <c r="A260" s="49" t="s">
        <v>257</v>
      </c>
      <c r="B260" s="7" t="s">
        <v>199</v>
      </c>
      <c r="C260" s="7" t="s">
        <v>189</v>
      </c>
      <c r="D260" s="40" t="s">
        <v>108</v>
      </c>
      <c r="E260" s="41" t="s">
        <v>39</v>
      </c>
      <c r="F260" s="59">
        <f>F261+F263</f>
        <v>27384.6</v>
      </c>
    </row>
    <row r="261" spans="1:6" ht="12.75">
      <c r="A261" s="46" t="s">
        <v>54</v>
      </c>
      <c r="B261" s="43" t="s">
        <v>199</v>
      </c>
      <c r="C261" s="43" t="s">
        <v>189</v>
      </c>
      <c r="D261" s="42" t="s">
        <v>108</v>
      </c>
      <c r="E261" s="44" t="s">
        <v>251</v>
      </c>
      <c r="F261" s="58">
        <v>18384.6</v>
      </c>
    </row>
    <row r="262" spans="1:6" ht="38.25">
      <c r="A262" s="35" t="s">
        <v>459</v>
      </c>
      <c r="B262" s="40" t="s">
        <v>199</v>
      </c>
      <c r="C262" s="7" t="s">
        <v>189</v>
      </c>
      <c r="D262" s="7" t="s">
        <v>487</v>
      </c>
      <c r="E262" s="40" t="s">
        <v>39</v>
      </c>
      <c r="F262" s="118">
        <f>F263</f>
        <v>9000</v>
      </c>
    </row>
    <row r="263" spans="1:6" ht="12.75">
      <c r="A263" s="46" t="s">
        <v>54</v>
      </c>
      <c r="B263" s="42" t="s">
        <v>199</v>
      </c>
      <c r="C263" s="43" t="s">
        <v>189</v>
      </c>
      <c r="D263" s="43" t="s">
        <v>487</v>
      </c>
      <c r="E263" s="42" t="s">
        <v>251</v>
      </c>
      <c r="F263" s="119">
        <v>9000</v>
      </c>
    </row>
    <row r="264" spans="1:6" ht="12.75">
      <c r="A264" s="35" t="s">
        <v>234</v>
      </c>
      <c r="B264" s="7" t="s">
        <v>199</v>
      </c>
      <c r="C264" s="7" t="s">
        <v>189</v>
      </c>
      <c r="D264" s="40" t="s">
        <v>109</v>
      </c>
      <c r="E264" s="41" t="s">
        <v>39</v>
      </c>
      <c r="F264" s="59">
        <f>F265</f>
        <v>2042.5</v>
      </c>
    </row>
    <row r="265" spans="1:6" ht="25.5">
      <c r="A265" s="49" t="s">
        <v>257</v>
      </c>
      <c r="B265" s="7" t="s">
        <v>199</v>
      </c>
      <c r="C265" s="7" t="s">
        <v>189</v>
      </c>
      <c r="D265" s="40" t="s">
        <v>110</v>
      </c>
      <c r="E265" s="41" t="s">
        <v>39</v>
      </c>
      <c r="F265" s="59">
        <f>F266+F268</f>
        <v>2042.5</v>
      </c>
    </row>
    <row r="266" spans="1:6" ht="12.75">
      <c r="A266" s="46" t="s">
        <v>54</v>
      </c>
      <c r="B266" s="43" t="s">
        <v>199</v>
      </c>
      <c r="C266" s="43" t="s">
        <v>189</v>
      </c>
      <c r="D266" s="42" t="s">
        <v>110</v>
      </c>
      <c r="E266" s="44" t="s">
        <v>251</v>
      </c>
      <c r="F266" s="58">
        <v>2015.9</v>
      </c>
    </row>
    <row r="267" spans="1:6" ht="38.25">
      <c r="A267" s="35" t="s">
        <v>459</v>
      </c>
      <c r="B267" s="7" t="s">
        <v>199</v>
      </c>
      <c r="C267" s="7" t="s">
        <v>189</v>
      </c>
      <c r="D267" s="40" t="s">
        <v>461</v>
      </c>
      <c r="E267" s="41" t="s">
        <v>39</v>
      </c>
      <c r="F267" s="59">
        <f>F268</f>
        <v>26.6</v>
      </c>
    </row>
    <row r="268" spans="1:6" ht="12.75">
      <c r="A268" s="46" t="s">
        <v>54</v>
      </c>
      <c r="B268" s="43" t="s">
        <v>199</v>
      </c>
      <c r="C268" s="43" t="s">
        <v>189</v>
      </c>
      <c r="D268" s="42" t="s">
        <v>461</v>
      </c>
      <c r="E268" s="44" t="s">
        <v>251</v>
      </c>
      <c r="F268" s="58">
        <v>26.6</v>
      </c>
    </row>
    <row r="269" spans="1:6" ht="12.75">
      <c r="A269" s="49" t="s">
        <v>207</v>
      </c>
      <c r="B269" s="7" t="s">
        <v>199</v>
      </c>
      <c r="C269" s="7" t="s">
        <v>189</v>
      </c>
      <c r="D269" s="40" t="s">
        <v>111</v>
      </c>
      <c r="E269" s="41" t="s">
        <v>39</v>
      </c>
      <c r="F269" s="59">
        <f>F270</f>
        <v>10165.1</v>
      </c>
    </row>
    <row r="270" spans="1:6" ht="25.5">
      <c r="A270" s="49" t="s">
        <v>257</v>
      </c>
      <c r="B270" s="7" t="s">
        <v>199</v>
      </c>
      <c r="C270" s="7" t="s">
        <v>189</v>
      </c>
      <c r="D270" s="40" t="s">
        <v>112</v>
      </c>
      <c r="E270" s="41" t="s">
        <v>39</v>
      </c>
      <c r="F270" s="59">
        <f>(F273+F275+F271)</f>
        <v>10165.1</v>
      </c>
    </row>
    <row r="271" spans="1:6" ht="12.75">
      <c r="A271" s="46" t="s">
        <v>54</v>
      </c>
      <c r="B271" s="43" t="s">
        <v>199</v>
      </c>
      <c r="C271" s="43" t="s">
        <v>189</v>
      </c>
      <c r="D271" s="42" t="s">
        <v>112</v>
      </c>
      <c r="E271" s="44" t="s">
        <v>251</v>
      </c>
      <c r="F271" s="58">
        <v>8998.7</v>
      </c>
    </row>
    <row r="272" spans="1:6" ht="38.25">
      <c r="A272" s="35" t="s">
        <v>459</v>
      </c>
      <c r="B272" s="7" t="s">
        <v>199</v>
      </c>
      <c r="C272" s="7" t="s">
        <v>189</v>
      </c>
      <c r="D272" s="40" t="s">
        <v>462</v>
      </c>
      <c r="E272" s="41" t="s">
        <v>39</v>
      </c>
      <c r="F272" s="59">
        <f>F273</f>
        <v>24</v>
      </c>
    </row>
    <row r="273" spans="1:6" ht="12.75">
      <c r="A273" s="46" t="s">
        <v>54</v>
      </c>
      <c r="B273" s="43" t="s">
        <v>199</v>
      </c>
      <c r="C273" s="43" t="s">
        <v>189</v>
      </c>
      <c r="D273" s="42" t="s">
        <v>488</v>
      </c>
      <c r="E273" s="44" t="s">
        <v>251</v>
      </c>
      <c r="F273" s="58">
        <v>24</v>
      </c>
    </row>
    <row r="274" spans="1:6" ht="25.5">
      <c r="A274" s="35" t="s">
        <v>436</v>
      </c>
      <c r="B274" s="7" t="s">
        <v>199</v>
      </c>
      <c r="C274" s="7" t="s">
        <v>189</v>
      </c>
      <c r="D274" s="40" t="s">
        <v>387</v>
      </c>
      <c r="E274" s="41" t="s">
        <v>39</v>
      </c>
      <c r="F274" s="59">
        <f>F275</f>
        <v>1142.4</v>
      </c>
    </row>
    <row r="275" spans="1:6" ht="12.75">
      <c r="A275" s="46" t="s">
        <v>54</v>
      </c>
      <c r="B275" s="43" t="s">
        <v>199</v>
      </c>
      <c r="C275" s="43" t="s">
        <v>189</v>
      </c>
      <c r="D275" s="42" t="s">
        <v>387</v>
      </c>
      <c r="E275" s="44" t="s">
        <v>388</v>
      </c>
      <c r="F275" s="58">
        <v>1142.4</v>
      </c>
    </row>
    <row r="276" spans="1:6" ht="25.5">
      <c r="A276" s="49" t="s">
        <v>6</v>
      </c>
      <c r="B276" s="7" t="s">
        <v>199</v>
      </c>
      <c r="C276" s="7" t="s">
        <v>189</v>
      </c>
      <c r="D276" s="40" t="s">
        <v>114</v>
      </c>
      <c r="E276" s="41" t="s">
        <v>39</v>
      </c>
      <c r="F276" s="59">
        <f>F279+F280</f>
        <v>5796.8</v>
      </c>
    </row>
    <row r="277" spans="1:6" ht="38.25">
      <c r="A277" s="49" t="s">
        <v>332</v>
      </c>
      <c r="B277" s="7" t="s">
        <v>199</v>
      </c>
      <c r="C277" s="7" t="s">
        <v>189</v>
      </c>
      <c r="D277" s="40" t="s">
        <v>115</v>
      </c>
      <c r="E277" s="41" t="s">
        <v>39</v>
      </c>
      <c r="F277" s="59">
        <f>F278</f>
        <v>16.8</v>
      </c>
    </row>
    <row r="278" spans="1:6" ht="38.25">
      <c r="A278" s="35" t="s">
        <v>437</v>
      </c>
      <c r="B278" s="7" t="s">
        <v>199</v>
      </c>
      <c r="C278" s="7" t="s">
        <v>189</v>
      </c>
      <c r="D278" s="40" t="s">
        <v>389</v>
      </c>
      <c r="E278" s="41" t="s">
        <v>39</v>
      </c>
      <c r="F278" s="57">
        <f>F279</f>
        <v>16.8</v>
      </c>
    </row>
    <row r="279" spans="1:6" ht="12.75">
      <c r="A279" s="46" t="s">
        <v>54</v>
      </c>
      <c r="B279" s="43" t="s">
        <v>199</v>
      </c>
      <c r="C279" s="43" t="s">
        <v>189</v>
      </c>
      <c r="D279" s="42" t="s">
        <v>390</v>
      </c>
      <c r="E279" s="44" t="s">
        <v>251</v>
      </c>
      <c r="F279" s="63">
        <v>16.8</v>
      </c>
    </row>
    <row r="280" spans="1:6" ht="25.5">
      <c r="A280" s="35" t="s">
        <v>469</v>
      </c>
      <c r="B280" s="7" t="s">
        <v>199</v>
      </c>
      <c r="C280" s="7" t="s">
        <v>189</v>
      </c>
      <c r="D280" s="40" t="s">
        <v>470</v>
      </c>
      <c r="E280" s="40" t="s">
        <v>39</v>
      </c>
      <c r="F280" s="120">
        <f>F281</f>
        <v>5780</v>
      </c>
    </row>
    <row r="281" spans="1:6" ht="12.75">
      <c r="A281" s="34" t="s">
        <v>476</v>
      </c>
      <c r="B281" s="17" t="s">
        <v>199</v>
      </c>
      <c r="C281" s="17" t="s">
        <v>189</v>
      </c>
      <c r="D281" s="30" t="s">
        <v>470</v>
      </c>
      <c r="E281" s="30" t="s">
        <v>475</v>
      </c>
      <c r="F281" s="117">
        <f>F282+F283</f>
        <v>5780</v>
      </c>
    </row>
    <row r="282" spans="1:6" ht="25.5">
      <c r="A282" s="46" t="s">
        <v>478</v>
      </c>
      <c r="B282" s="43" t="s">
        <v>199</v>
      </c>
      <c r="C282" s="43" t="s">
        <v>189</v>
      </c>
      <c r="D282" s="42" t="s">
        <v>477</v>
      </c>
      <c r="E282" s="44" t="s">
        <v>475</v>
      </c>
      <c r="F282" s="63">
        <v>280</v>
      </c>
    </row>
    <row r="283" spans="1:6" ht="12.75">
      <c r="A283" s="46" t="s">
        <v>479</v>
      </c>
      <c r="B283" s="43" t="s">
        <v>199</v>
      </c>
      <c r="C283" s="43" t="s">
        <v>189</v>
      </c>
      <c r="D283" s="42" t="s">
        <v>486</v>
      </c>
      <c r="E283" s="44" t="s">
        <v>475</v>
      </c>
      <c r="F283" s="63">
        <v>5500</v>
      </c>
    </row>
    <row r="284" spans="1:6" ht="25.5">
      <c r="A284" s="49" t="s">
        <v>375</v>
      </c>
      <c r="B284" s="7" t="s">
        <v>199</v>
      </c>
      <c r="C284" s="7" t="s">
        <v>190</v>
      </c>
      <c r="D284" s="40" t="s">
        <v>38</v>
      </c>
      <c r="E284" s="41" t="s">
        <v>39</v>
      </c>
      <c r="F284" s="59">
        <f>F285+F288+F291</f>
        <v>7466.3</v>
      </c>
    </row>
    <row r="285" spans="1:6" ht="51">
      <c r="A285" s="49" t="s">
        <v>35</v>
      </c>
      <c r="B285" s="7" t="s">
        <v>199</v>
      </c>
      <c r="C285" s="7" t="s">
        <v>190</v>
      </c>
      <c r="D285" s="40" t="s">
        <v>40</v>
      </c>
      <c r="E285" s="41" t="s">
        <v>39</v>
      </c>
      <c r="F285" s="59">
        <f>F286</f>
        <v>1463.7</v>
      </c>
    </row>
    <row r="286" spans="1:6" s="9" customFormat="1" ht="12.75">
      <c r="A286" s="49" t="s">
        <v>252</v>
      </c>
      <c r="B286" s="7" t="s">
        <v>199</v>
      </c>
      <c r="C286" s="7" t="s">
        <v>190</v>
      </c>
      <c r="D286" s="40" t="s">
        <v>44</v>
      </c>
      <c r="E286" s="41" t="s">
        <v>39</v>
      </c>
      <c r="F286" s="59">
        <f>F287</f>
        <v>1463.7</v>
      </c>
    </row>
    <row r="287" spans="1:6" ht="25.5">
      <c r="A287" s="46" t="s">
        <v>42</v>
      </c>
      <c r="B287" s="43" t="s">
        <v>199</v>
      </c>
      <c r="C287" s="43" t="s">
        <v>190</v>
      </c>
      <c r="D287" s="42" t="s">
        <v>44</v>
      </c>
      <c r="E287" s="44" t="s">
        <v>208</v>
      </c>
      <c r="F287" s="58">
        <v>1463.7</v>
      </c>
    </row>
    <row r="288" spans="1:6" ht="63.75">
      <c r="A288" s="49" t="s">
        <v>233</v>
      </c>
      <c r="B288" s="7" t="s">
        <v>199</v>
      </c>
      <c r="C288" s="7" t="s">
        <v>190</v>
      </c>
      <c r="D288" s="40" t="s">
        <v>105</v>
      </c>
      <c r="E288" s="41" t="s">
        <v>39</v>
      </c>
      <c r="F288" s="59">
        <f>F289</f>
        <v>2702.6</v>
      </c>
    </row>
    <row r="289" spans="1:6" ht="25.5">
      <c r="A289" s="49" t="s">
        <v>257</v>
      </c>
      <c r="B289" s="7" t="s">
        <v>199</v>
      </c>
      <c r="C289" s="7" t="s">
        <v>190</v>
      </c>
      <c r="D289" s="40" t="s">
        <v>106</v>
      </c>
      <c r="E289" s="41" t="s">
        <v>39</v>
      </c>
      <c r="F289" s="59">
        <f>F290</f>
        <v>2702.6</v>
      </c>
    </row>
    <row r="290" spans="1:6" ht="12.75">
      <c r="A290" s="46" t="s">
        <v>54</v>
      </c>
      <c r="B290" s="43" t="s">
        <v>199</v>
      </c>
      <c r="C290" s="43" t="s">
        <v>190</v>
      </c>
      <c r="D290" s="42" t="s">
        <v>106</v>
      </c>
      <c r="E290" s="44" t="s">
        <v>251</v>
      </c>
      <c r="F290" s="58">
        <v>2702.6</v>
      </c>
    </row>
    <row r="291" spans="1:6" ht="12.75">
      <c r="A291" s="49" t="s">
        <v>249</v>
      </c>
      <c r="B291" s="7" t="s">
        <v>199</v>
      </c>
      <c r="C291" s="7" t="s">
        <v>190</v>
      </c>
      <c r="D291" s="40" t="s">
        <v>163</v>
      </c>
      <c r="E291" s="41" t="s">
        <v>39</v>
      </c>
      <c r="F291" s="59">
        <f>F292</f>
        <v>3300</v>
      </c>
    </row>
    <row r="292" spans="1:6" ht="38.25">
      <c r="A292" s="34" t="s">
        <v>113</v>
      </c>
      <c r="B292" s="17" t="s">
        <v>199</v>
      </c>
      <c r="C292" s="17" t="s">
        <v>190</v>
      </c>
      <c r="D292" s="30" t="s">
        <v>163</v>
      </c>
      <c r="E292" s="31" t="s">
        <v>243</v>
      </c>
      <c r="F292" s="62">
        <f>F293</f>
        <v>3300</v>
      </c>
    </row>
    <row r="293" spans="1:6" ht="25.5">
      <c r="A293" s="46" t="s">
        <v>305</v>
      </c>
      <c r="B293" s="43" t="s">
        <v>199</v>
      </c>
      <c r="C293" s="43" t="s">
        <v>190</v>
      </c>
      <c r="D293" s="42" t="s">
        <v>27</v>
      </c>
      <c r="E293" s="44" t="s">
        <v>243</v>
      </c>
      <c r="F293" s="58">
        <v>3300</v>
      </c>
    </row>
    <row r="294" spans="1:7" s="9" customFormat="1" ht="12.75">
      <c r="A294" s="101" t="s">
        <v>116</v>
      </c>
      <c r="B294" s="3" t="s">
        <v>192</v>
      </c>
      <c r="C294" s="3" t="s">
        <v>37</v>
      </c>
      <c r="D294" s="53" t="s">
        <v>38</v>
      </c>
      <c r="E294" s="53" t="s">
        <v>39</v>
      </c>
      <c r="F294" s="56">
        <f>F295+F304</f>
        <v>47529.4</v>
      </c>
      <c r="G294" s="84"/>
    </row>
    <row r="295" spans="1:6" ht="12.75">
      <c r="A295" s="92" t="s">
        <v>117</v>
      </c>
      <c r="B295" s="2" t="s">
        <v>192</v>
      </c>
      <c r="C295" s="2" t="s">
        <v>199</v>
      </c>
      <c r="D295" s="33" t="s">
        <v>38</v>
      </c>
      <c r="E295" s="33" t="s">
        <v>39</v>
      </c>
      <c r="F295" s="59">
        <f>F296+F301</f>
        <v>20529.4</v>
      </c>
    </row>
    <row r="296" spans="1:6" ht="12.75">
      <c r="A296" s="49" t="s">
        <v>118</v>
      </c>
      <c r="B296" s="2" t="s">
        <v>192</v>
      </c>
      <c r="C296" s="2" t="s">
        <v>199</v>
      </c>
      <c r="D296" s="33" t="s">
        <v>120</v>
      </c>
      <c r="E296" s="33" t="s">
        <v>39</v>
      </c>
      <c r="F296" s="59">
        <f>F297</f>
        <v>18689.4</v>
      </c>
    </row>
    <row r="297" spans="1:6" ht="25.5">
      <c r="A297" s="49" t="s">
        <v>407</v>
      </c>
      <c r="B297" s="2" t="s">
        <v>192</v>
      </c>
      <c r="C297" s="2" t="s">
        <v>199</v>
      </c>
      <c r="D297" s="33" t="s">
        <v>121</v>
      </c>
      <c r="E297" s="33" t="s">
        <v>39</v>
      </c>
      <c r="F297" s="59">
        <f>F298+F300</f>
        <v>18689.4</v>
      </c>
    </row>
    <row r="298" spans="1:6" ht="12.75">
      <c r="A298" s="46" t="s">
        <v>54</v>
      </c>
      <c r="B298" s="45" t="s">
        <v>192</v>
      </c>
      <c r="C298" s="45" t="s">
        <v>199</v>
      </c>
      <c r="D298" s="52" t="s">
        <v>121</v>
      </c>
      <c r="E298" s="52" t="s">
        <v>251</v>
      </c>
      <c r="F298" s="58">
        <v>17856.2</v>
      </c>
    </row>
    <row r="299" spans="1:6" ht="38.25">
      <c r="A299" s="35" t="s">
        <v>472</v>
      </c>
      <c r="B299" s="2" t="s">
        <v>192</v>
      </c>
      <c r="C299" s="2" t="s">
        <v>199</v>
      </c>
      <c r="D299" s="33" t="s">
        <v>471</v>
      </c>
      <c r="E299" s="89" t="s">
        <v>39</v>
      </c>
      <c r="F299" s="59">
        <f>F300</f>
        <v>833.2</v>
      </c>
    </row>
    <row r="300" spans="1:6" ht="12.75">
      <c r="A300" s="46" t="s">
        <v>54</v>
      </c>
      <c r="B300" s="45" t="s">
        <v>192</v>
      </c>
      <c r="C300" s="45" t="s">
        <v>199</v>
      </c>
      <c r="D300" s="52" t="s">
        <v>471</v>
      </c>
      <c r="E300" s="60" t="s">
        <v>251</v>
      </c>
      <c r="F300" s="58">
        <v>833.2</v>
      </c>
    </row>
    <row r="301" spans="1:6" ht="12.75">
      <c r="A301" s="35" t="s">
        <v>249</v>
      </c>
      <c r="B301" s="2" t="s">
        <v>192</v>
      </c>
      <c r="C301" s="2" t="s">
        <v>199</v>
      </c>
      <c r="D301" s="33" t="s">
        <v>327</v>
      </c>
      <c r="E301" s="33" t="s">
        <v>39</v>
      </c>
      <c r="F301" s="59">
        <f>F302</f>
        <v>1840</v>
      </c>
    </row>
    <row r="302" spans="1:6" ht="25.5">
      <c r="A302" s="35" t="s">
        <v>328</v>
      </c>
      <c r="B302" s="2" t="s">
        <v>192</v>
      </c>
      <c r="C302" s="2" t="s">
        <v>199</v>
      </c>
      <c r="D302" s="33" t="s">
        <v>327</v>
      </c>
      <c r="E302" s="33" t="s">
        <v>122</v>
      </c>
      <c r="F302" s="59">
        <f>F303</f>
        <v>1840</v>
      </c>
    </row>
    <row r="303" spans="1:6" ht="38.25">
      <c r="A303" s="46" t="s">
        <v>158</v>
      </c>
      <c r="B303" s="45" t="s">
        <v>192</v>
      </c>
      <c r="C303" s="45" t="s">
        <v>199</v>
      </c>
      <c r="D303" s="52" t="s">
        <v>26</v>
      </c>
      <c r="E303" s="52" t="s">
        <v>122</v>
      </c>
      <c r="F303" s="58">
        <v>1840</v>
      </c>
    </row>
    <row r="304" spans="1:6" ht="25.5">
      <c r="A304" s="35" t="s">
        <v>119</v>
      </c>
      <c r="B304" s="2" t="s">
        <v>192</v>
      </c>
      <c r="C304" s="2" t="s">
        <v>200</v>
      </c>
      <c r="D304" s="33" t="s">
        <v>38</v>
      </c>
      <c r="E304" s="33" t="s">
        <v>39</v>
      </c>
      <c r="F304" s="57">
        <f>F305+F309</f>
        <v>27000</v>
      </c>
    </row>
    <row r="305" spans="1:6" ht="12.75">
      <c r="A305" s="35" t="s">
        <v>9</v>
      </c>
      <c r="B305" s="2" t="s">
        <v>192</v>
      </c>
      <c r="C305" s="2" t="s">
        <v>200</v>
      </c>
      <c r="D305" s="2" t="s">
        <v>180</v>
      </c>
      <c r="E305" s="2" t="s">
        <v>39</v>
      </c>
      <c r="F305" s="59">
        <f>F306</f>
        <v>23000</v>
      </c>
    </row>
    <row r="306" spans="1:6" ht="38.25">
      <c r="A306" s="35" t="s">
        <v>179</v>
      </c>
      <c r="B306" s="2" t="s">
        <v>192</v>
      </c>
      <c r="C306" s="2" t="s">
        <v>200</v>
      </c>
      <c r="D306" s="2" t="s">
        <v>181</v>
      </c>
      <c r="E306" s="2" t="s">
        <v>39</v>
      </c>
      <c r="F306" s="59">
        <f>F307</f>
        <v>23000</v>
      </c>
    </row>
    <row r="307" spans="1:14" ht="51">
      <c r="A307" s="35" t="s">
        <v>402</v>
      </c>
      <c r="B307" s="2" t="s">
        <v>192</v>
      </c>
      <c r="C307" s="2" t="s">
        <v>200</v>
      </c>
      <c r="D307" s="2" t="s">
        <v>401</v>
      </c>
      <c r="E307" s="2" t="s">
        <v>39</v>
      </c>
      <c r="F307" s="62">
        <f>F308</f>
        <v>23000</v>
      </c>
      <c r="N307" s="9"/>
    </row>
    <row r="308" spans="1:14" ht="12.75">
      <c r="A308" s="46" t="s">
        <v>54</v>
      </c>
      <c r="B308" s="45" t="s">
        <v>192</v>
      </c>
      <c r="C308" s="45" t="s">
        <v>200</v>
      </c>
      <c r="D308" s="45" t="s">
        <v>401</v>
      </c>
      <c r="E308" s="45" t="s">
        <v>251</v>
      </c>
      <c r="F308" s="58">
        <v>23000</v>
      </c>
      <c r="N308" s="9"/>
    </row>
    <row r="309" spans="1:6" ht="12.75">
      <c r="A309" s="35" t="s">
        <v>249</v>
      </c>
      <c r="B309" s="2" t="s">
        <v>192</v>
      </c>
      <c r="C309" s="2" t="s">
        <v>200</v>
      </c>
      <c r="D309" s="33" t="s">
        <v>163</v>
      </c>
      <c r="E309" s="33" t="s">
        <v>39</v>
      </c>
      <c r="F309" s="59">
        <f>F310</f>
        <v>4000</v>
      </c>
    </row>
    <row r="310" spans="1:6" ht="25.5">
      <c r="A310" s="34" t="s">
        <v>302</v>
      </c>
      <c r="B310" s="17" t="s">
        <v>192</v>
      </c>
      <c r="C310" s="17" t="s">
        <v>200</v>
      </c>
      <c r="D310" s="30" t="s">
        <v>163</v>
      </c>
      <c r="E310" s="31" t="s">
        <v>122</v>
      </c>
      <c r="F310" s="62">
        <f>F311+F312+F313+F314</f>
        <v>4000</v>
      </c>
    </row>
    <row r="311" spans="1:6" ht="38.25">
      <c r="A311" s="46" t="s">
        <v>264</v>
      </c>
      <c r="B311" s="43" t="s">
        <v>192</v>
      </c>
      <c r="C311" s="43" t="s">
        <v>200</v>
      </c>
      <c r="D311" s="42" t="s">
        <v>20</v>
      </c>
      <c r="E311" s="44" t="s">
        <v>122</v>
      </c>
      <c r="F311" s="58">
        <v>460</v>
      </c>
    </row>
    <row r="312" spans="1:6" ht="51">
      <c r="A312" s="46" t="s">
        <v>156</v>
      </c>
      <c r="B312" s="43" t="s">
        <v>192</v>
      </c>
      <c r="C312" s="43" t="s">
        <v>200</v>
      </c>
      <c r="D312" s="42" t="s">
        <v>23</v>
      </c>
      <c r="E312" s="44" t="s">
        <v>122</v>
      </c>
      <c r="F312" s="58">
        <v>1270</v>
      </c>
    </row>
    <row r="313" spans="1:6" ht="25.5">
      <c r="A313" s="46" t="s">
        <v>511</v>
      </c>
      <c r="B313" s="43" t="s">
        <v>192</v>
      </c>
      <c r="C313" s="43" t="s">
        <v>200</v>
      </c>
      <c r="D313" s="42" t="s">
        <v>25</v>
      </c>
      <c r="E313" s="44" t="s">
        <v>122</v>
      </c>
      <c r="F313" s="58">
        <v>1215</v>
      </c>
    </row>
    <row r="314" spans="1:6" ht="38.25">
      <c r="A314" s="46" t="s">
        <v>340</v>
      </c>
      <c r="B314" s="43" t="s">
        <v>192</v>
      </c>
      <c r="C314" s="43" t="s">
        <v>200</v>
      </c>
      <c r="D314" s="42" t="s">
        <v>339</v>
      </c>
      <c r="E314" s="44" t="s">
        <v>122</v>
      </c>
      <c r="F314" s="58">
        <v>1055</v>
      </c>
    </row>
    <row r="315" spans="1:7" s="9" customFormat="1" ht="12.75">
      <c r="A315" s="100" t="s">
        <v>197</v>
      </c>
      <c r="B315" s="19" t="s">
        <v>200</v>
      </c>
      <c r="C315" s="19" t="s">
        <v>37</v>
      </c>
      <c r="D315" s="37" t="s">
        <v>38</v>
      </c>
      <c r="E315" s="38" t="s">
        <v>39</v>
      </c>
      <c r="F315" s="56">
        <f>F316+F320+F337+F382+F394</f>
        <v>248589.6</v>
      </c>
      <c r="G315" s="84"/>
    </row>
    <row r="316" spans="1:6" s="9" customFormat="1" ht="12.75">
      <c r="A316" s="49" t="s">
        <v>245</v>
      </c>
      <c r="B316" s="7" t="s">
        <v>200</v>
      </c>
      <c r="C316" s="7" t="s">
        <v>189</v>
      </c>
      <c r="D316" s="40" t="s">
        <v>38</v>
      </c>
      <c r="E316" s="41" t="s">
        <v>39</v>
      </c>
      <c r="F316" s="59">
        <f>F317</f>
        <v>1201.9</v>
      </c>
    </row>
    <row r="317" spans="1:6" s="9" customFormat="1" ht="25.5">
      <c r="A317" s="49" t="s">
        <v>123</v>
      </c>
      <c r="B317" s="7" t="s">
        <v>200</v>
      </c>
      <c r="C317" s="7" t="s">
        <v>189</v>
      </c>
      <c r="D317" s="40" t="s">
        <v>125</v>
      </c>
      <c r="E317" s="41" t="s">
        <v>39</v>
      </c>
      <c r="F317" s="59">
        <f>F318</f>
        <v>1201.9</v>
      </c>
    </row>
    <row r="318" spans="1:6" ht="38.25">
      <c r="A318" s="49" t="s">
        <v>124</v>
      </c>
      <c r="B318" s="7" t="s">
        <v>200</v>
      </c>
      <c r="C318" s="7" t="s">
        <v>189</v>
      </c>
      <c r="D318" s="40" t="s">
        <v>126</v>
      </c>
      <c r="E318" s="41" t="s">
        <v>39</v>
      </c>
      <c r="F318" s="59">
        <f>F319</f>
        <v>1201.9</v>
      </c>
    </row>
    <row r="319" spans="1:6" ht="12.75">
      <c r="A319" s="46" t="s">
        <v>67</v>
      </c>
      <c r="B319" s="43" t="s">
        <v>200</v>
      </c>
      <c r="C319" s="43" t="s">
        <v>189</v>
      </c>
      <c r="D319" s="42" t="s">
        <v>126</v>
      </c>
      <c r="E319" s="44" t="s">
        <v>209</v>
      </c>
      <c r="F319" s="58">
        <v>1201.9</v>
      </c>
    </row>
    <row r="320" spans="1:6" ht="12.75">
      <c r="A320" s="49" t="s">
        <v>217</v>
      </c>
      <c r="B320" s="7" t="s">
        <v>200</v>
      </c>
      <c r="C320" s="7" t="s">
        <v>196</v>
      </c>
      <c r="D320" s="40" t="s">
        <v>38</v>
      </c>
      <c r="E320" s="41" t="s">
        <v>39</v>
      </c>
      <c r="F320" s="59">
        <f>F321+F329</f>
        <v>12177.8</v>
      </c>
    </row>
    <row r="321" spans="1:6" ht="12.75">
      <c r="A321" s="49" t="s">
        <v>235</v>
      </c>
      <c r="B321" s="7" t="s">
        <v>200</v>
      </c>
      <c r="C321" s="7" t="s">
        <v>196</v>
      </c>
      <c r="D321" s="40" t="s">
        <v>127</v>
      </c>
      <c r="E321" s="41" t="s">
        <v>39</v>
      </c>
      <c r="F321" s="59">
        <f>SUM(F322)</f>
        <v>8130.4</v>
      </c>
    </row>
    <row r="322" spans="1:6" ht="25.5">
      <c r="A322" s="49" t="s">
        <v>257</v>
      </c>
      <c r="B322" s="7" t="s">
        <v>200</v>
      </c>
      <c r="C322" s="7" t="s">
        <v>196</v>
      </c>
      <c r="D322" s="40" t="s">
        <v>128</v>
      </c>
      <c r="E322" s="41" t="s">
        <v>39</v>
      </c>
      <c r="F322" s="59">
        <f>SUM(F324,F326,F328)</f>
        <v>8130.4</v>
      </c>
    </row>
    <row r="323" spans="1:6" ht="38.25">
      <c r="A323" s="35" t="s">
        <v>309</v>
      </c>
      <c r="B323" s="7" t="s">
        <v>200</v>
      </c>
      <c r="C323" s="7" t="s">
        <v>196</v>
      </c>
      <c r="D323" s="40" t="s">
        <v>415</v>
      </c>
      <c r="E323" s="41" t="s">
        <v>39</v>
      </c>
      <c r="F323" s="59">
        <f>SUM(F324:F324)</f>
        <v>4989.8</v>
      </c>
    </row>
    <row r="324" spans="1:6" ht="12.75">
      <c r="A324" s="46" t="s">
        <v>54</v>
      </c>
      <c r="B324" s="43" t="s">
        <v>200</v>
      </c>
      <c r="C324" s="43" t="s">
        <v>196</v>
      </c>
      <c r="D324" s="42" t="s">
        <v>415</v>
      </c>
      <c r="E324" s="44" t="s">
        <v>251</v>
      </c>
      <c r="F324" s="58">
        <v>4989.8</v>
      </c>
    </row>
    <row r="325" spans="1:6" ht="38.25">
      <c r="A325" s="35" t="s">
        <v>335</v>
      </c>
      <c r="B325" s="7" t="s">
        <v>200</v>
      </c>
      <c r="C325" s="7" t="s">
        <v>196</v>
      </c>
      <c r="D325" s="40" t="s">
        <v>320</v>
      </c>
      <c r="E325" s="41" t="s">
        <v>39</v>
      </c>
      <c r="F325" s="59">
        <f>F326</f>
        <v>1550.6</v>
      </c>
    </row>
    <row r="326" spans="1:6" ht="12.75">
      <c r="A326" s="46" t="s">
        <v>54</v>
      </c>
      <c r="B326" s="43" t="s">
        <v>200</v>
      </c>
      <c r="C326" s="43" t="s">
        <v>196</v>
      </c>
      <c r="D326" s="42" t="s">
        <v>320</v>
      </c>
      <c r="E326" s="44" t="s">
        <v>251</v>
      </c>
      <c r="F326" s="58">
        <v>1550.6</v>
      </c>
    </row>
    <row r="327" spans="1:6" ht="25.5">
      <c r="A327" s="35" t="s">
        <v>453</v>
      </c>
      <c r="B327" s="7" t="s">
        <v>200</v>
      </c>
      <c r="C327" s="7" t="s">
        <v>196</v>
      </c>
      <c r="D327" s="40" t="s">
        <v>474</v>
      </c>
      <c r="E327" s="41" t="s">
        <v>39</v>
      </c>
      <c r="F327" s="59">
        <f>F328</f>
        <v>1590</v>
      </c>
    </row>
    <row r="328" spans="1:6" ht="12.75">
      <c r="A328" s="46" t="s">
        <v>54</v>
      </c>
      <c r="B328" s="43" t="s">
        <v>200</v>
      </c>
      <c r="C328" s="43" t="s">
        <v>196</v>
      </c>
      <c r="D328" s="42" t="s">
        <v>474</v>
      </c>
      <c r="E328" s="44" t="s">
        <v>251</v>
      </c>
      <c r="F328" s="58">
        <v>1590</v>
      </c>
    </row>
    <row r="329" spans="1:6" ht="12.75">
      <c r="A329" s="49" t="s">
        <v>236</v>
      </c>
      <c r="B329" s="7" t="s">
        <v>200</v>
      </c>
      <c r="C329" s="7" t="s">
        <v>196</v>
      </c>
      <c r="D329" s="40" t="s">
        <v>420</v>
      </c>
      <c r="E329" s="41" t="s">
        <v>39</v>
      </c>
      <c r="F329" s="59">
        <f>SUM(F330)</f>
        <v>4047.3999999999996</v>
      </c>
    </row>
    <row r="330" spans="1:6" ht="25.5">
      <c r="A330" s="49" t="s">
        <v>257</v>
      </c>
      <c r="B330" s="7" t="s">
        <v>200</v>
      </c>
      <c r="C330" s="7" t="s">
        <v>196</v>
      </c>
      <c r="D330" s="40" t="s">
        <v>419</v>
      </c>
      <c r="E330" s="41" t="s">
        <v>39</v>
      </c>
      <c r="F330" s="59">
        <f>SUM(F331,F334,F336)</f>
        <v>4047.3999999999996</v>
      </c>
    </row>
    <row r="331" spans="1:6" ht="25.5">
      <c r="A331" s="35" t="s">
        <v>310</v>
      </c>
      <c r="B331" s="7" t="s">
        <v>200</v>
      </c>
      <c r="C331" s="7" t="s">
        <v>196</v>
      </c>
      <c r="D331" s="40" t="s">
        <v>418</v>
      </c>
      <c r="E331" s="41" t="s">
        <v>39</v>
      </c>
      <c r="F331" s="59">
        <f>SUM(F332:F332)</f>
        <v>2772.9</v>
      </c>
    </row>
    <row r="332" spans="1:6" ht="12.75">
      <c r="A332" s="46" t="s">
        <v>54</v>
      </c>
      <c r="B332" s="43" t="s">
        <v>200</v>
      </c>
      <c r="C332" s="43" t="s">
        <v>196</v>
      </c>
      <c r="D332" s="42" t="s">
        <v>418</v>
      </c>
      <c r="E332" s="44" t="s">
        <v>251</v>
      </c>
      <c r="F332" s="58">
        <v>2772.9</v>
      </c>
    </row>
    <row r="333" spans="1:6" ht="38.25">
      <c r="A333" s="35" t="s">
        <v>336</v>
      </c>
      <c r="B333" s="7" t="s">
        <v>200</v>
      </c>
      <c r="C333" s="7" t="s">
        <v>196</v>
      </c>
      <c r="D333" s="40" t="s">
        <v>421</v>
      </c>
      <c r="E333" s="41" t="s">
        <v>39</v>
      </c>
      <c r="F333" s="59">
        <f>F334</f>
        <v>1140.8</v>
      </c>
    </row>
    <row r="334" spans="1:6" ht="12.75">
      <c r="A334" s="46" t="s">
        <v>54</v>
      </c>
      <c r="B334" s="43" t="s">
        <v>200</v>
      </c>
      <c r="C334" s="43" t="s">
        <v>196</v>
      </c>
      <c r="D334" s="42" t="s">
        <v>421</v>
      </c>
      <c r="E334" s="44" t="s">
        <v>251</v>
      </c>
      <c r="F334" s="58">
        <v>1140.8</v>
      </c>
    </row>
    <row r="335" spans="1:6" ht="25.5">
      <c r="A335" s="35" t="s">
        <v>453</v>
      </c>
      <c r="B335" s="7" t="s">
        <v>200</v>
      </c>
      <c r="C335" s="7" t="s">
        <v>196</v>
      </c>
      <c r="D335" s="40" t="s">
        <v>473</v>
      </c>
      <c r="E335" s="41" t="s">
        <v>39</v>
      </c>
      <c r="F335" s="59">
        <f>F336</f>
        <v>133.7</v>
      </c>
    </row>
    <row r="336" spans="1:6" ht="12.75">
      <c r="A336" s="46" t="s">
        <v>54</v>
      </c>
      <c r="B336" s="43" t="s">
        <v>200</v>
      </c>
      <c r="C336" s="43" t="s">
        <v>196</v>
      </c>
      <c r="D336" s="42" t="s">
        <v>473</v>
      </c>
      <c r="E336" s="44" t="s">
        <v>251</v>
      </c>
      <c r="F336" s="58">
        <v>133.7</v>
      </c>
    </row>
    <row r="337" spans="1:7" s="9" customFormat="1" ht="12.75">
      <c r="A337" s="73" t="s">
        <v>240</v>
      </c>
      <c r="B337" s="7" t="s">
        <v>200</v>
      </c>
      <c r="C337" s="7" t="s">
        <v>195</v>
      </c>
      <c r="D337" s="40" t="s">
        <v>38</v>
      </c>
      <c r="E337" s="41" t="s">
        <v>39</v>
      </c>
      <c r="F337" s="59">
        <f>F338+F377</f>
        <v>215894.6</v>
      </c>
      <c r="G337" s="84"/>
    </row>
    <row r="338" spans="1:7" s="9" customFormat="1" ht="12.75">
      <c r="A338" s="73" t="s">
        <v>129</v>
      </c>
      <c r="B338" s="7" t="s">
        <v>200</v>
      </c>
      <c r="C338" s="7" t="s">
        <v>195</v>
      </c>
      <c r="D338" s="40" t="s">
        <v>130</v>
      </c>
      <c r="E338" s="41" t="s">
        <v>39</v>
      </c>
      <c r="F338" s="59">
        <f>F339+F344+F346+F348+F350+F352+F355+F358+F360+F362+F365+F367+F372</f>
        <v>96854.6</v>
      </c>
      <c r="G338" s="116"/>
    </row>
    <row r="339" spans="1:6" s="9" customFormat="1" ht="51">
      <c r="A339" s="49" t="s">
        <v>303</v>
      </c>
      <c r="B339" s="7" t="s">
        <v>200</v>
      </c>
      <c r="C339" s="7" t="s">
        <v>195</v>
      </c>
      <c r="D339" s="40" t="s">
        <v>535</v>
      </c>
      <c r="E339" s="41" t="s">
        <v>39</v>
      </c>
      <c r="F339" s="59">
        <f>SUM(F341+F343)</f>
        <v>3048.7</v>
      </c>
    </row>
    <row r="340" spans="1:6" s="9" customFormat="1" ht="51">
      <c r="A340" s="49" t="s">
        <v>544</v>
      </c>
      <c r="B340" s="7" t="s">
        <v>399</v>
      </c>
      <c r="C340" s="7" t="s">
        <v>195</v>
      </c>
      <c r="D340" s="40" t="s">
        <v>537</v>
      </c>
      <c r="E340" s="41" t="s">
        <v>39</v>
      </c>
      <c r="F340" s="59">
        <f>SUM(F341)</f>
        <v>857.3</v>
      </c>
    </row>
    <row r="341" spans="1:6" s="9" customFormat="1" ht="12.75">
      <c r="A341" s="46" t="s">
        <v>67</v>
      </c>
      <c r="B341" s="86" t="s">
        <v>200</v>
      </c>
      <c r="C341" s="86" t="s">
        <v>195</v>
      </c>
      <c r="D341" s="50" t="s">
        <v>536</v>
      </c>
      <c r="E341" s="87" t="s">
        <v>209</v>
      </c>
      <c r="F341" s="88">
        <v>857.3</v>
      </c>
    </row>
    <row r="342" spans="1:6" s="9" customFormat="1" ht="51">
      <c r="A342" s="49" t="s">
        <v>545</v>
      </c>
      <c r="B342" s="7" t="s">
        <v>200</v>
      </c>
      <c r="C342" s="7" t="s">
        <v>195</v>
      </c>
      <c r="D342" s="40" t="s">
        <v>538</v>
      </c>
      <c r="E342" s="41" t="s">
        <v>39</v>
      </c>
      <c r="F342" s="59">
        <f>SUM(F343)</f>
        <v>2191.4</v>
      </c>
    </row>
    <row r="343" spans="1:6" s="9" customFormat="1" ht="12.75">
      <c r="A343" s="46" t="s">
        <v>67</v>
      </c>
      <c r="B343" s="86" t="s">
        <v>200</v>
      </c>
      <c r="C343" s="86" t="s">
        <v>195</v>
      </c>
      <c r="D343" s="50" t="s">
        <v>538</v>
      </c>
      <c r="E343" s="87" t="s">
        <v>209</v>
      </c>
      <c r="F343" s="88">
        <v>2191.4</v>
      </c>
    </row>
    <row r="344" spans="1:6" s="9" customFormat="1" ht="38.25">
      <c r="A344" s="49" t="s">
        <v>289</v>
      </c>
      <c r="B344" s="7" t="s">
        <v>200</v>
      </c>
      <c r="C344" s="7" t="s">
        <v>195</v>
      </c>
      <c r="D344" s="40" t="s">
        <v>539</v>
      </c>
      <c r="E344" s="41" t="s">
        <v>39</v>
      </c>
      <c r="F344" s="59">
        <f>SUM(F345:F345)</f>
        <v>461.2</v>
      </c>
    </row>
    <row r="345" spans="1:6" s="9" customFormat="1" ht="12.75">
      <c r="A345" s="46" t="s">
        <v>67</v>
      </c>
      <c r="B345" s="43" t="s">
        <v>200</v>
      </c>
      <c r="C345" s="43" t="s">
        <v>195</v>
      </c>
      <c r="D345" s="42" t="s">
        <v>540</v>
      </c>
      <c r="E345" s="44" t="s">
        <v>209</v>
      </c>
      <c r="F345" s="58">
        <v>461.2</v>
      </c>
    </row>
    <row r="346" spans="1:6" s="9" customFormat="1" ht="38.25">
      <c r="A346" s="49" t="s">
        <v>290</v>
      </c>
      <c r="B346" s="7" t="s">
        <v>200</v>
      </c>
      <c r="C346" s="7" t="s">
        <v>195</v>
      </c>
      <c r="D346" s="40" t="s">
        <v>541</v>
      </c>
      <c r="E346" s="41" t="s">
        <v>39</v>
      </c>
      <c r="F346" s="59">
        <f>SUM(F347:F347)</f>
        <v>1069.6</v>
      </c>
    </row>
    <row r="347" spans="1:6" s="9" customFormat="1" ht="12.75">
      <c r="A347" s="46" t="s">
        <v>67</v>
      </c>
      <c r="B347" s="43" t="s">
        <v>200</v>
      </c>
      <c r="C347" s="43" t="s">
        <v>195</v>
      </c>
      <c r="D347" s="42" t="s">
        <v>541</v>
      </c>
      <c r="E347" s="44" t="s">
        <v>209</v>
      </c>
      <c r="F347" s="58">
        <v>1069.6</v>
      </c>
    </row>
    <row r="348" spans="1:6" s="9" customFormat="1" ht="51">
      <c r="A348" s="49" t="s">
        <v>316</v>
      </c>
      <c r="B348" s="7" t="s">
        <v>200</v>
      </c>
      <c r="C348" s="7" t="s">
        <v>195</v>
      </c>
      <c r="D348" s="40" t="s">
        <v>405</v>
      </c>
      <c r="E348" s="41" t="s">
        <v>39</v>
      </c>
      <c r="F348" s="59">
        <f>F349</f>
        <v>122.1</v>
      </c>
    </row>
    <row r="349" spans="1:6" s="9" customFormat="1" ht="12.75">
      <c r="A349" s="46" t="s">
        <v>67</v>
      </c>
      <c r="B349" s="43" t="s">
        <v>200</v>
      </c>
      <c r="C349" s="43" t="s">
        <v>195</v>
      </c>
      <c r="D349" s="42" t="s">
        <v>405</v>
      </c>
      <c r="E349" s="44" t="s">
        <v>209</v>
      </c>
      <c r="F349" s="58">
        <v>122.1</v>
      </c>
    </row>
    <row r="350" spans="1:6" ht="38.25">
      <c r="A350" s="35" t="s">
        <v>131</v>
      </c>
      <c r="B350" s="7" t="s">
        <v>200</v>
      </c>
      <c r="C350" s="7" t="s">
        <v>195</v>
      </c>
      <c r="D350" s="40" t="s">
        <v>133</v>
      </c>
      <c r="E350" s="41" t="s">
        <v>39</v>
      </c>
      <c r="F350" s="59">
        <f>F351</f>
        <v>3011.4</v>
      </c>
    </row>
    <row r="351" spans="1:6" s="9" customFormat="1" ht="12.75">
      <c r="A351" s="46" t="s">
        <v>67</v>
      </c>
      <c r="B351" s="43" t="s">
        <v>200</v>
      </c>
      <c r="C351" s="43" t="s">
        <v>195</v>
      </c>
      <c r="D351" s="42" t="s">
        <v>133</v>
      </c>
      <c r="E351" s="44" t="s">
        <v>209</v>
      </c>
      <c r="F351" s="58">
        <v>3011.4</v>
      </c>
    </row>
    <row r="352" spans="1:6" s="9" customFormat="1" ht="12.75">
      <c r="A352" s="49" t="s">
        <v>263</v>
      </c>
      <c r="B352" s="7" t="s">
        <v>200</v>
      </c>
      <c r="C352" s="7" t="s">
        <v>195</v>
      </c>
      <c r="D352" s="40" t="s">
        <v>151</v>
      </c>
      <c r="E352" s="41" t="s">
        <v>39</v>
      </c>
      <c r="F352" s="59">
        <f>(F354)</f>
        <v>1018.5</v>
      </c>
    </row>
    <row r="353" spans="1:6" ht="12.75">
      <c r="A353" s="34" t="s">
        <v>152</v>
      </c>
      <c r="B353" s="17" t="s">
        <v>200</v>
      </c>
      <c r="C353" s="17" t="s">
        <v>195</v>
      </c>
      <c r="D353" s="30" t="s">
        <v>151</v>
      </c>
      <c r="E353" s="31" t="s">
        <v>238</v>
      </c>
      <c r="F353" s="62">
        <f>F354</f>
        <v>1018.5</v>
      </c>
    </row>
    <row r="354" spans="1:29" s="47" customFormat="1" ht="30" customHeight="1">
      <c r="A354" s="46" t="s">
        <v>451</v>
      </c>
      <c r="B354" s="43" t="s">
        <v>200</v>
      </c>
      <c r="C354" s="43" t="s">
        <v>195</v>
      </c>
      <c r="D354" s="42" t="s">
        <v>153</v>
      </c>
      <c r="E354" s="44" t="s">
        <v>238</v>
      </c>
      <c r="F354" s="58">
        <v>1018.5</v>
      </c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6" ht="63.75">
      <c r="A355" s="49" t="s">
        <v>292</v>
      </c>
      <c r="B355" s="70" t="s">
        <v>200</v>
      </c>
      <c r="C355" s="70" t="s">
        <v>195</v>
      </c>
      <c r="D355" s="70" t="s">
        <v>293</v>
      </c>
      <c r="E355" s="70" t="s">
        <v>39</v>
      </c>
      <c r="F355" s="57">
        <f>F356</f>
        <v>416</v>
      </c>
    </row>
    <row r="356" spans="1:6" ht="63.75">
      <c r="A356" s="49" t="s">
        <v>294</v>
      </c>
      <c r="B356" s="70" t="s">
        <v>200</v>
      </c>
      <c r="C356" s="70" t="s">
        <v>195</v>
      </c>
      <c r="D356" s="2" t="s">
        <v>300</v>
      </c>
      <c r="E356" s="70" t="s">
        <v>39</v>
      </c>
      <c r="F356" s="57">
        <f>F357</f>
        <v>416</v>
      </c>
    </row>
    <row r="357" spans="1:6" ht="12.75">
      <c r="A357" s="46" t="s">
        <v>67</v>
      </c>
      <c r="B357" s="71" t="s">
        <v>200</v>
      </c>
      <c r="C357" s="71" t="s">
        <v>195</v>
      </c>
      <c r="D357" s="45" t="s">
        <v>300</v>
      </c>
      <c r="E357" s="44" t="s">
        <v>209</v>
      </c>
      <c r="F357" s="63">
        <v>416</v>
      </c>
    </row>
    <row r="358" spans="1:6" ht="51">
      <c r="A358" s="35" t="s">
        <v>448</v>
      </c>
      <c r="B358" s="7" t="s">
        <v>200</v>
      </c>
      <c r="C358" s="7" t="s">
        <v>195</v>
      </c>
      <c r="D358" s="40" t="s">
        <v>449</v>
      </c>
      <c r="E358" s="41" t="s">
        <v>39</v>
      </c>
      <c r="F358" s="66">
        <f>F359</f>
        <v>8.3</v>
      </c>
    </row>
    <row r="359" spans="1:6" ht="12.75">
      <c r="A359" s="46" t="s">
        <v>67</v>
      </c>
      <c r="B359" s="43" t="s">
        <v>200</v>
      </c>
      <c r="C359" s="43" t="s">
        <v>195</v>
      </c>
      <c r="D359" s="42" t="s">
        <v>450</v>
      </c>
      <c r="E359" s="44" t="s">
        <v>209</v>
      </c>
      <c r="F359" s="63">
        <v>8.3</v>
      </c>
    </row>
    <row r="360" spans="1:6" s="9" customFormat="1" ht="25.5">
      <c r="A360" s="49" t="s">
        <v>134</v>
      </c>
      <c r="B360" s="7" t="s">
        <v>200</v>
      </c>
      <c r="C360" s="7" t="s">
        <v>195</v>
      </c>
      <c r="D360" s="40" t="s">
        <v>135</v>
      </c>
      <c r="E360" s="41" t="s">
        <v>39</v>
      </c>
      <c r="F360" s="59">
        <f>F361</f>
        <v>16600</v>
      </c>
    </row>
    <row r="361" spans="1:6" s="9" customFormat="1" ht="12.75">
      <c r="A361" s="46" t="s">
        <v>67</v>
      </c>
      <c r="B361" s="43" t="s">
        <v>200</v>
      </c>
      <c r="C361" s="43" t="s">
        <v>195</v>
      </c>
      <c r="D361" s="42" t="s">
        <v>135</v>
      </c>
      <c r="E361" s="44" t="s">
        <v>209</v>
      </c>
      <c r="F361" s="58">
        <v>16600</v>
      </c>
    </row>
    <row r="362" spans="1:6" s="9" customFormat="1" ht="25.5">
      <c r="A362" s="35" t="s">
        <v>377</v>
      </c>
      <c r="B362" s="7" t="s">
        <v>200</v>
      </c>
      <c r="C362" s="7" t="s">
        <v>195</v>
      </c>
      <c r="D362" s="40" t="s">
        <v>136</v>
      </c>
      <c r="E362" s="41" t="s">
        <v>39</v>
      </c>
      <c r="F362" s="62">
        <f>F363+F364</f>
        <v>10361.199999999999</v>
      </c>
    </row>
    <row r="363" spans="1:6" s="9" customFormat="1" ht="38.25">
      <c r="A363" s="46" t="s">
        <v>306</v>
      </c>
      <c r="B363" s="43" t="s">
        <v>200</v>
      </c>
      <c r="C363" s="43" t="s">
        <v>195</v>
      </c>
      <c r="D363" s="42" t="s">
        <v>378</v>
      </c>
      <c r="E363" s="44" t="s">
        <v>209</v>
      </c>
      <c r="F363" s="58">
        <v>9506.3</v>
      </c>
    </row>
    <row r="364" spans="1:6" s="9" customFormat="1" ht="38.25">
      <c r="A364" s="46" t="s">
        <v>376</v>
      </c>
      <c r="B364" s="43" t="s">
        <v>200</v>
      </c>
      <c r="C364" s="43" t="s">
        <v>195</v>
      </c>
      <c r="D364" s="42" t="s">
        <v>379</v>
      </c>
      <c r="E364" s="44" t="s">
        <v>209</v>
      </c>
      <c r="F364" s="58">
        <v>854.9</v>
      </c>
    </row>
    <row r="365" spans="1:6" ht="51">
      <c r="A365" s="49" t="s">
        <v>408</v>
      </c>
      <c r="B365" s="7" t="s">
        <v>200</v>
      </c>
      <c r="C365" s="7" t="s">
        <v>195</v>
      </c>
      <c r="D365" s="40" t="s">
        <v>406</v>
      </c>
      <c r="E365" s="41" t="s">
        <v>39</v>
      </c>
      <c r="F365" s="59">
        <f>SUM(F366:F366)</f>
        <v>6538.8</v>
      </c>
    </row>
    <row r="366" spans="1:6" ht="12.75">
      <c r="A366" s="46" t="s">
        <v>67</v>
      </c>
      <c r="B366" s="43" t="s">
        <v>200</v>
      </c>
      <c r="C366" s="43" t="s">
        <v>195</v>
      </c>
      <c r="D366" s="42" t="s">
        <v>406</v>
      </c>
      <c r="E366" s="44" t="s">
        <v>209</v>
      </c>
      <c r="F366" s="58">
        <v>6538.8</v>
      </c>
    </row>
    <row r="367" spans="1:6" ht="25.5">
      <c r="A367" s="49" t="s">
        <v>132</v>
      </c>
      <c r="B367" s="7" t="s">
        <v>200</v>
      </c>
      <c r="C367" s="7" t="s">
        <v>195</v>
      </c>
      <c r="D367" s="40" t="s">
        <v>1</v>
      </c>
      <c r="E367" s="41" t="s">
        <v>39</v>
      </c>
      <c r="F367" s="59">
        <f>SUM(F368+F370)</f>
        <v>53725.700000000004</v>
      </c>
    </row>
    <row r="368" spans="1:6" ht="63.75">
      <c r="A368" s="49" t="s">
        <v>3</v>
      </c>
      <c r="B368" s="7" t="s">
        <v>200</v>
      </c>
      <c r="C368" s="7" t="s">
        <v>195</v>
      </c>
      <c r="D368" s="40" t="s">
        <v>2</v>
      </c>
      <c r="E368" s="41" t="s">
        <v>39</v>
      </c>
      <c r="F368" s="59">
        <f>SUM(F369:F369)</f>
        <v>12893.9</v>
      </c>
    </row>
    <row r="369" spans="1:6" ht="12.75">
      <c r="A369" s="46" t="s">
        <v>67</v>
      </c>
      <c r="B369" s="43" t="s">
        <v>200</v>
      </c>
      <c r="C369" s="43" t="s">
        <v>195</v>
      </c>
      <c r="D369" s="42" t="s">
        <v>2</v>
      </c>
      <c r="E369" s="44" t="s">
        <v>209</v>
      </c>
      <c r="F369" s="58">
        <v>12893.9</v>
      </c>
    </row>
    <row r="370" spans="1:6" ht="38.25">
      <c r="A370" s="49" t="s">
        <v>4</v>
      </c>
      <c r="B370" s="7" t="s">
        <v>200</v>
      </c>
      <c r="C370" s="7" t="s">
        <v>195</v>
      </c>
      <c r="D370" s="40" t="s">
        <v>5</v>
      </c>
      <c r="E370" s="41" t="s">
        <v>39</v>
      </c>
      <c r="F370" s="59">
        <f>SUM(F371:F371)</f>
        <v>40831.8</v>
      </c>
    </row>
    <row r="371" spans="1:6" ht="12.75">
      <c r="A371" s="46" t="s">
        <v>67</v>
      </c>
      <c r="B371" s="43" t="s">
        <v>200</v>
      </c>
      <c r="C371" s="43" t="s">
        <v>195</v>
      </c>
      <c r="D371" s="42" t="s">
        <v>5</v>
      </c>
      <c r="E371" s="44" t="s">
        <v>209</v>
      </c>
      <c r="F371" s="58">
        <v>40831.8</v>
      </c>
    </row>
    <row r="372" spans="1:6" ht="38.25">
      <c r="A372" s="35" t="s">
        <v>411</v>
      </c>
      <c r="B372" s="7" t="s">
        <v>200</v>
      </c>
      <c r="C372" s="7" t="s">
        <v>195</v>
      </c>
      <c r="D372" s="40" t="s">
        <v>410</v>
      </c>
      <c r="E372" s="41" t="s">
        <v>39</v>
      </c>
      <c r="F372" s="59">
        <f>SUM(F373+F375)</f>
        <v>473.1</v>
      </c>
    </row>
    <row r="373" spans="1:6" ht="63.75">
      <c r="A373" s="49" t="s">
        <v>412</v>
      </c>
      <c r="B373" s="7" t="s">
        <v>200</v>
      </c>
      <c r="C373" s="7" t="s">
        <v>195</v>
      </c>
      <c r="D373" s="40" t="s">
        <v>409</v>
      </c>
      <c r="E373" s="41" t="s">
        <v>39</v>
      </c>
      <c r="F373" s="59">
        <f>SUM(F374:F374)</f>
        <v>100.1</v>
      </c>
    </row>
    <row r="374" spans="1:6" ht="12.75">
      <c r="A374" s="46" t="s">
        <v>67</v>
      </c>
      <c r="B374" s="43" t="s">
        <v>200</v>
      </c>
      <c r="C374" s="43" t="s">
        <v>195</v>
      </c>
      <c r="D374" s="42" t="s">
        <v>409</v>
      </c>
      <c r="E374" s="44" t="s">
        <v>209</v>
      </c>
      <c r="F374" s="58">
        <v>100.1</v>
      </c>
    </row>
    <row r="375" spans="1:6" ht="51">
      <c r="A375" s="35" t="s">
        <v>423</v>
      </c>
      <c r="B375" s="7" t="s">
        <v>200</v>
      </c>
      <c r="C375" s="7" t="s">
        <v>195</v>
      </c>
      <c r="D375" s="40" t="s">
        <v>424</v>
      </c>
      <c r="E375" s="41" t="s">
        <v>39</v>
      </c>
      <c r="F375" s="59">
        <f>SUM(F376:F376)</f>
        <v>373</v>
      </c>
    </row>
    <row r="376" spans="1:6" ht="12.75">
      <c r="A376" s="46" t="s">
        <v>67</v>
      </c>
      <c r="B376" s="43" t="s">
        <v>200</v>
      </c>
      <c r="C376" s="43" t="s">
        <v>195</v>
      </c>
      <c r="D376" s="42" t="s">
        <v>424</v>
      </c>
      <c r="E376" s="44" t="s">
        <v>209</v>
      </c>
      <c r="F376" s="58">
        <v>373</v>
      </c>
    </row>
    <row r="377" spans="1:6" ht="12.75">
      <c r="A377" s="49" t="s">
        <v>249</v>
      </c>
      <c r="B377" s="7" t="s">
        <v>200</v>
      </c>
      <c r="C377" s="7" t="s">
        <v>195</v>
      </c>
      <c r="D377" s="40" t="s">
        <v>163</v>
      </c>
      <c r="E377" s="41" t="s">
        <v>39</v>
      </c>
      <c r="F377" s="59">
        <f>F378</f>
        <v>119040</v>
      </c>
    </row>
    <row r="378" spans="1:6" ht="12.75">
      <c r="A378" s="6" t="s">
        <v>263</v>
      </c>
      <c r="B378" s="17" t="s">
        <v>200</v>
      </c>
      <c r="C378" s="17" t="s">
        <v>195</v>
      </c>
      <c r="D378" s="30" t="s">
        <v>163</v>
      </c>
      <c r="E378" s="31" t="s">
        <v>137</v>
      </c>
      <c r="F378" s="62">
        <f>F379+F380+F381</f>
        <v>119040</v>
      </c>
    </row>
    <row r="379" spans="1:29" s="47" customFormat="1" ht="38.25">
      <c r="A379" s="46" t="s">
        <v>517</v>
      </c>
      <c r="B379" s="43" t="s">
        <v>200</v>
      </c>
      <c r="C379" s="43" t="s">
        <v>195</v>
      </c>
      <c r="D379" s="42" t="s">
        <v>14</v>
      </c>
      <c r="E379" s="44" t="s">
        <v>137</v>
      </c>
      <c r="F379" s="58">
        <v>3000</v>
      </c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s="47" customFormat="1" ht="51">
      <c r="A380" s="46" t="s">
        <v>518</v>
      </c>
      <c r="B380" s="43" t="s">
        <v>200</v>
      </c>
      <c r="C380" s="43" t="s">
        <v>195</v>
      </c>
      <c r="D380" s="42" t="s">
        <v>15</v>
      </c>
      <c r="E380" s="44" t="s">
        <v>137</v>
      </c>
      <c r="F380" s="58">
        <v>1840</v>
      </c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6" ht="25.5">
      <c r="A381" s="46" t="s">
        <v>514</v>
      </c>
      <c r="B381" s="43" t="s">
        <v>200</v>
      </c>
      <c r="C381" s="43" t="s">
        <v>195</v>
      </c>
      <c r="D381" s="42" t="s">
        <v>28</v>
      </c>
      <c r="E381" s="44" t="s">
        <v>137</v>
      </c>
      <c r="F381" s="58">
        <f>106200+8000</f>
        <v>114200</v>
      </c>
    </row>
    <row r="382" spans="1:6" ht="12.75">
      <c r="A382" s="35" t="s">
        <v>138</v>
      </c>
      <c r="B382" s="7" t="s">
        <v>200</v>
      </c>
      <c r="C382" s="7" t="s">
        <v>198</v>
      </c>
      <c r="D382" s="40" t="s">
        <v>38</v>
      </c>
      <c r="E382" s="41" t="s">
        <v>39</v>
      </c>
      <c r="F382" s="59">
        <f>F383</f>
        <v>8297.8</v>
      </c>
    </row>
    <row r="383" spans="1:29" s="47" customFormat="1" ht="12.75">
      <c r="A383" s="35" t="s">
        <v>9</v>
      </c>
      <c r="B383" s="7" t="s">
        <v>200</v>
      </c>
      <c r="C383" s="7" t="s">
        <v>198</v>
      </c>
      <c r="D383" s="40" t="s">
        <v>180</v>
      </c>
      <c r="E383" s="41" t="s">
        <v>39</v>
      </c>
      <c r="F383" s="59">
        <f>F384+F386</f>
        <v>8297.8</v>
      </c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s="47" customFormat="1" ht="63.75">
      <c r="A384" s="35" t="s">
        <v>284</v>
      </c>
      <c r="B384" s="7" t="s">
        <v>200</v>
      </c>
      <c r="C384" s="7" t="s">
        <v>198</v>
      </c>
      <c r="D384" s="40" t="s">
        <v>280</v>
      </c>
      <c r="E384" s="41" t="s">
        <v>39</v>
      </c>
      <c r="F384" s="59">
        <f>F385</f>
        <v>4610.2</v>
      </c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s="47" customFormat="1" ht="12.75">
      <c r="A385" s="46" t="s">
        <v>67</v>
      </c>
      <c r="B385" s="43" t="s">
        <v>200</v>
      </c>
      <c r="C385" s="43" t="s">
        <v>198</v>
      </c>
      <c r="D385" s="42" t="s">
        <v>280</v>
      </c>
      <c r="E385" s="44" t="s">
        <v>209</v>
      </c>
      <c r="F385" s="58">
        <v>4610.2</v>
      </c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6" ht="63.75">
      <c r="A386" s="35" t="s">
        <v>307</v>
      </c>
      <c r="B386" s="7" t="s">
        <v>200</v>
      </c>
      <c r="C386" s="7" t="s">
        <v>198</v>
      </c>
      <c r="D386" s="40" t="s">
        <v>140</v>
      </c>
      <c r="E386" s="41" t="s">
        <v>39</v>
      </c>
      <c r="F386" s="59">
        <f>F387+F392</f>
        <v>3687.6</v>
      </c>
    </row>
    <row r="387" spans="1:6" ht="12.75">
      <c r="A387" s="35" t="s">
        <v>139</v>
      </c>
      <c r="B387" s="7" t="s">
        <v>200</v>
      </c>
      <c r="C387" s="7" t="s">
        <v>198</v>
      </c>
      <c r="D387" s="40" t="s">
        <v>141</v>
      </c>
      <c r="E387" s="41" t="s">
        <v>39</v>
      </c>
      <c r="F387" s="59">
        <f>F388+F390</f>
        <v>1042.9</v>
      </c>
    </row>
    <row r="388" spans="1:6" ht="38.25">
      <c r="A388" s="35" t="s">
        <v>425</v>
      </c>
      <c r="B388" s="7" t="s">
        <v>200</v>
      </c>
      <c r="C388" s="7" t="s">
        <v>198</v>
      </c>
      <c r="D388" s="40" t="s">
        <v>274</v>
      </c>
      <c r="E388" s="41" t="s">
        <v>39</v>
      </c>
      <c r="F388" s="59">
        <f>SUM(F389:F389)</f>
        <v>615.2</v>
      </c>
    </row>
    <row r="389" spans="1:6" ht="25.5">
      <c r="A389" s="46" t="s">
        <v>426</v>
      </c>
      <c r="B389" s="43" t="s">
        <v>200</v>
      </c>
      <c r="C389" s="43" t="s">
        <v>198</v>
      </c>
      <c r="D389" s="42" t="s">
        <v>142</v>
      </c>
      <c r="E389" s="44" t="s">
        <v>278</v>
      </c>
      <c r="F389" s="58">
        <v>615.2</v>
      </c>
    </row>
    <row r="390" spans="1:6" ht="25.5">
      <c r="A390" s="35" t="s">
        <v>427</v>
      </c>
      <c r="B390" s="7" t="s">
        <v>200</v>
      </c>
      <c r="C390" s="7" t="s">
        <v>198</v>
      </c>
      <c r="D390" s="40" t="s">
        <v>275</v>
      </c>
      <c r="E390" s="41" t="s">
        <v>39</v>
      </c>
      <c r="F390" s="59">
        <f>SUM(F391:F391)</f>
        <v>427.7</v>
      </c>
    </row>
    <row r="391" spans="1:6" ht="25.5">
      <c r="A391" s="46" t="s">
        <v>426</v>
      </c>
      <c r="B391" s="43" t="s">
        <v>200</v>
      </c>
      <c r="C391" s="43" t="s">
        <v>198</v>
      </c>
      <c r="D391" s="42" t="s">
        <v>143</v>
      </c>
      <c r="E391" s="44" t="s">
        <v>278</v>
      </c>
      <c r="F391" s="58">
        <v>427.7</v>
      </c>
    </row>
    <row r="392" spans="1:6" ht="38.25">
      <c r="A392" s="35" t="s">
        <v>428</v>
      </c>
      <c r="B392" s="7" t="s">
        <v>200</v>
      </c>
      <c r="C392" s="7" t="s">
        <v>198</v>
      </c>
      <c r="D392" s="40" t="s">
        <v>304</v>
      </c>
      <c r="E392" s="41" t="s">
        <v>39</v>
      </c>
      <c r="F392" s="59">
        <f>SUM(F393:F393)</f>
        <v>2644.7</v>
      </c>
    </row>
    <row r="393" spans="1:6" ht="25.5">
      <c r="A393" s="46" t="s">
        <v>426</v>
      </c>
      <c r="B393" s="43" t="s">
        <v>200</v>
      </c>
      <c r="C393" s="43" t="s">
        <v>198</v>
      </c>
      <c r="D393" s="42" t="s">
        <v>304</v>
      </c>
      <c r="E393" s="44" t="s">
        <v>278</v>
      </c>
      <c r="F393" s="58">
        <v>2644.7</v>
      </c>
    </row>
    <row r="394" spans="1:6" ht="12.75">
      <c r="A394" s="49" t="s">
        <v>218</v>
      </c>
      <c r="B394" s="7" t="s">
        <v>200</v>
      </c>
      <c r="C394" s="7" t="s">
        <v>190</v>
      </c>
      <c r="D394" s="40" t="s">
        <v>38</v>
      </c>
      <c r="E394" s="41" t="s">
        <v>39</v>
      </c>
      <c r="F394" s="59">
        <f>F395+F404</f>
        <v>11017.500000000002</v>
      </c>
    </row>
    <row r="395" spans="1:6" ht="51">
      <c r="A395" s="49" t="s">
        <v>35</v>
      </c>
      <c r="B395" s="7" t="s">
        <v>200</v>
      </c>
      <c r="C395" s="7" t="s">
        <v>190</v>
      </c>
      <c r="D395" s="40" t="s">
        <v>40</v>
      </c>
      <c r="E395" s="41" t="s">
        <v>39</v>
      </c>
      <c r="F395" s="59">
        <f>F396</f>
        <v>10922.500000000002</v>
      </c>
    </row>
    <row r="396" spans="1:6" ht="12.75">
      <c r="A396" s="49" t="s">
        <v>252</v>
      </c>
      <c r="B396" s="7" t="s">
        <v>200</v>
      </c>
      <c r="C396" s="7" t="s">
        <v>190</v>
      </c>
      <c r="D396" s="40" t="s">
        <v>44</v>
      </c>
      <c r="E396" s="41" t="s">
        <v>39</v>
      </c>
      <c r="F396" s="59">
        <f>SUM(F397+F398+F400+F402)</f>
        <v>10922.500000000002</v>
      </c>
    </row>
    <row r="397" spans="1:6" ht="25.5">
      <c r="A397" s="46" t="s">
        <v>42</v>
      </c>
      <c r="B397" s="43" t="s">
        <v>200</v>
      </c>
      <c r="C397" s="43" t="s">
        <v>190</v>
      </c>
      <c r="D397" s="42" t="s">
        <v>44</v>
      </c>
      <c r="E397" s="44" t="s">
        <v>208</v>
      </c>
      <c r="F397" s="58">
        <v>1769.3</v>
      </c>
    </row>
    <row r="398" spans="1:6" ht="51">
      <c r="A398" s="35" t="s">
        <v>432</v>
      </c>
      <c r="B398" s="7" t="s">
        <v>200</v>
      </c>
      <c r="C398" s="7" t="s">
        <v>190</v>
      </c>
      <c r="D398" s="40" t="s">
        <v>276</v>
      </c>
      <c r="E398" s="41" t="s">
        <v>39</v>
      </c>
      <c r="F398" s="59">
        <f>SUM(F399:F399)</f>
        <v>6595.3</v>
      </c>
    </row>
    <row r="399" spans="1:6" ht="25.5">
      <c r="A399" s="46" t="s">
        <v>42</v>
      </c>
      <c r="B399" s="43" t="s">
        <v>200</v>
      </c>
      <c r="C399" s="43" t="s">
        <v>190</v>
      </c>
      <c r="D399" s="42" t="s">
        <v>276</v>
      </c>
      <c r="E399" s="44" t="s">
        <v>208</v>
      </c>
      <c r="F399" s="58">
        <v>6595.3</v>
      </c>
    </row>
    <row r="400" spans="1:6" ht="38.25">
      <c r="A400" s="49" t="s">
        <v>308</v>
      </c>
      <c r="B400" s="7" t="s">
        <v>200</v>
      </c>
      <c r="C400" s="7" t="s">
        <v>190</v>
      </c>
      <c r="D400" s="40" t="s">
        <v>279</v>
      </c>
      <c r="E400" s="41" t="s">
        <v>39</v>
      </c>
      <c r="F400" s="59">
        <f>SUM(F401:F401)</f>
        <v>1356.7</v>
      </c>
    </row>
    <row r="401" spans="1:6" ht="25.5">
      <c r="A401" s="46" t="s">
        <v>42</v>
      </c>
      <c r="B401" s="43" t="s">
        <v>200</v>
      </c>
      <c r="C401" s="43" t="s">
        <v>190</v>
      </c>
      <c r="D401" s="42" t="s">
        <v>279</v>
      </c>
      <c r="E401" s="44" t="s">
        <v>208</v>
      </c>
      <c r="F401" s="58">
        <v>1356.7</v>
      </c>
    </row>
    <row r="402" spans="1:6" ht="38.25">
      <c r="A402" s="35" t="s">
        <v>291</v>
      </c>
      <c r="B402" s="7" t="s">
        <v>200</v>
      </c>
      <c r="C402" s="7" t="s">
        <v>190</v>
      </c>
      <c r="D402" s="40" t="s">
        <v>433</v>
      </c>
      <c r="E402" s="41" t="s">
        <v>39</v>
      </c>
      <c r="F402" s="59">
        <f>SUM(F403:F403)</f>
        <v>1201.2</v>
      </c>
    </row>
    <row r="403" spans="1:6" ht="25.5">
      <c r="A403" s="46" t="s">
        <v>42</v>
      </c>
      <c r="B403" s="43" t="s">
        <v>200</v>
      </c>
      <c r="C403" s="43" t="s">
        <v>190</v>
      </c>
      <c r="D403" s="42" t="s">
        <v>433</v>
      </c>
      <c r="E403" s="44" t="s">
        <v>208</v>
      </c>
      <c r="F403" s="58">
        <v>1201.2</v>
      </c>
    </row>
    <row r="404" spans="1:6" s="9" customFormat="1" ht="25.5">
      <c r="A404" s="35" t="s">
        <v>465</v>
      </c>
      <c r="B404" s="7" t="s">
        <v>200</v>
      </c>
      <c r="C404" s="7" t="s">
        <v>190</v>
      </c>
      <c r="D404" s="40" t="s">
        <v>463</v>
      </c>
      <c r="E404" s="41" t="s">
        <v>39</v>
      </c>
      <c r="F404" s="59">
        <f>F405</f>
        <v>95</v>
      </c>
    </row>
    <row r="405" spans="1:6" s="9" customFormat="1" ht="12.75">
      <c r="A405" s="91" t="s">
        <v>263</v>
      </c>
      <c r="B405" s="7" t="s">
        <v>200</v>
      </c>
      <c r="C405" s="7" t="s">
        <v>190</v>
      </c>
      <c r="D405" s="40" t="s">
        <v>464</v>
      </c>
      <c r="E405" s="41" t="s">
        <v>39</v>
      </c>
      <c r="F405" s="59">
        <f>F406</f>
        <v>95</v>
      </c>
    </row>
    <row r="406" spans="1:29" s="47" customFormat="1" ht="12.75">
      <c r="A406" s="46" t="s">
        <v>67</v>
      </c>
      <c r="B406" s="43" t="s">
        <v>200</v>
      </c>
      <c r="C406" s="43" t="s">
        <v>190</v>
      </c>
      <c r="D406" s="42" t="s">
        <v>464</v>
      </c>
      <c r="E406" s="44" t="s">
        <v>209</v>
      </c>
      <c r="F406" s="58">
        <v>95</v>
      </c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6" ht="12.75">
      <c r="A407" s="27" t="s">
        <v>248</v>
      </c>
      <c r="B407" s="77"/>
      <c r="C407" s="77"/>
      <c r="D407" s="77"/>
      <c r="E407" s="77"/>
      <c r="F407" s="56">
        <f>F315+F294+F257+F170+F164+F119+F95+F67+F8</f>
        <v>1209898.8999999997</v>
      </c>
    </row>
  </sheetData>
  <autoFilter ref="A7:AC407"/>
  <mergeCells count="4">
    <mergeCell ref="A4:F4"/>
    <mergeCell ref="F6:F7"/>
    <mergeCell ref="A6:A7"/>
    <mergeCell ref="B6:E6"/>
  </mergeCells>
  <printOptions/>
  <pageMargins left="0.37" right="0.19" top="0.47" bottom="0.25" header="0.41" footer="0.28"/>
  <pageSetup fitToHeight="49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9"/>
  <sheetViews>
    <sheetView workbookViewId="0" topLeftCell="A1">
      <selection activeCell="K16" sqref="K16"/>
    </sheetView>
  </sheetViews>
  <sheetFormatPr defaultColWidth="9.00390625" defaultRowHeight="12.75"/>
  <cols>
    <col min="1" max="1" width="45.875" style="24" customWidth="1"/>
    <col min="2" max="2" width="7.875" style="28" customWidth="1"/>
    <col min="3" max="3" width="6.75390625" style="22" customWidth="1"/>
    <col min="4" max="4" width="8.875" style="22" customWidth="1"/>
    <col min="5" max="5" width="10.875" style="22" customWidth="1"/>
    <col min="6" max="6" width="7.625" style="22" customWidth="1"/>
    <col min="7" max="7" width="17.125" style="64" customWidth="1"/>
    <col min="8" max="8" width="9.125" style="22" customWidth="1"/>
    <col min="9" max="9" width="14.375" style="6" customWidth="1"/>
    <col min="10" max="10" width="12.625" style="6" customWidth="1"/>
    <col min="11" max="11" width="11.25390625" style="6" customWidth="1"/>
    <col min="12" max="16" width="9.125" style="6" customWidth="1"/>
    <col min="17" max="17" width="11.625" style="6" customWidth="1"/>
    <col min="18" max="18" width="14.625" style="6" customWidth="1"/>
    <col min="19" max="19" width="10.375" style="6" bestFit="1" customWidth="1"/>
    <col min="20" max="16384" width="9.125" style="6" customWidth="1"/>
  </cols>
  <sheetData>
    <row r="1" spans="3:7" ht="15.75">
      <c r="C1" s="55" t="s">
        <v>338</v>
      </c>
      <c r="F1" s="55"/>
      <c r="G1" s="65"/>
    </row>
    <row r="2" spans="3:7" ht="15.75">
      <c r="C2" s="55" t="s">
        <v>247</v>
      </c>
      <c r="F2" s="55"/>
      <c r="G2" s="65"/>
    </row>
    <row r="3" spans="3:7" ht="15.75">
      <c r="C3" s="55" t="s">
        <v>546</v>
      </c>
      <c r="F3" s="55"/>
      <c r="G3" s="65"/>
    </row>
    <row r="4" spans="1:7" ht="15.75">
      <c r="A4" s="145" t="s">
        <v>455</v>
      </c>
      <c r="B4" s="146"/>
      <c r="C4" s="146"/>
      <c r="D4" s="146"/>
      <c r="E4" s="146"/>
      <c r="F4" s="146"/>
      <c r="G4" s="146"/>
    </row>
    <row r="6" spans="1:7" ht="12.75">
      <c r="A6" s="140" t="s">
        <v>183</v>
      </c>
      <c r="B6" s="147" t="s">
        <v>337</v>
      </c>
      <c r="C6" s="147"/>
      <c r="D6" s="147"/>
      <c r="E6" s="147"/>
      <c r="F6" s="147"/>
      <c r="G6" s="141" t="s">
        <v>456</v>
      </c>
    </row>
    <row r="7" spans="1:7" ht="25.5">
      <c r="A7" s="140"/>
      <c r="B7" s="5" t="s">
        <v>184</v>
      </c>
      <c r="C7" s="1" t="s">
        <v>185</v>
      </c>
      <c r="D7" s="1" t="s">
        <v>186</v>
      </c>
      <c r="E7" s="5" t="s">
        <v>187</v>
      </c>
      <c r="F7" s="5" t="s">
        <v>188</v>
      </c>
      <c r="G7" s="142"/>
    </row>
    <row r="8" spans="1:7" ht="12.75">
      <c r="A8" s="36" t="s">
        <v>382</v>
      </c>
      <c r="B8" s="53" t="s">
        <v>348</v>
      </c>
      <c r="C8" s="1"/>
      <c r="D8" s="1"/>
      <c r="E8" s="5"/>
      <c r="F8" s="5"/>
      <c r="G8" s="56">
        <f>G9</f>
        <v>8698.7</v>
      </c>
    </row>
    <row r="9" spans="1:8" s="9" customFormat="1" ht="12.75">
      <c r="A9" s="73" t="s">
        <v>225</v>
      </c>
      <c r="B9" s="40"/>
      <c r="C9" s="7" t="s">
        <v>189</v>
      </c>
      <c r="D9" s="7" t="s">
        <v>37</v>
      </c>
      <c r="E9" s="40" t="s">
        <v>38</v>
      </c>
      <c r="F9" s="41" t="s">
        <v>39</v>
      </c>
      <c r="G9" s="57">
        <f>G14+G10+G20</f>
        <v>8698.7</v>
      </c>
      <c r="H9" s="28"/>
    </row>
    <row r="10" spans="1:7" ht="38.25">
      <c r="A10" s="49" t="s">
        <v>34</v>
      </c>
      <c r="B10" s="40"/>
      <c r="C10" s="7" t="s">
        <v>189</v>
      </c>
      <c r="D10" s="7" t="s">
        <v>196</v>
      </c>
      <c r="E10" s="40" t="s">
        <v>38</v>
      </c>
      <c r="F10" s="41" t="s">
        <v>39</v>
      </c>
      <c r="G10" s="57">
        <f>G11</f>
        <v>1471.7</v>
      </c>
    </row>
    <row r="11" spans="1:7" ht="51">
      <c r="A11" s="49" t="s">
        <v>35</v>
      </c>
      <c r="B11" s="40"/>
      <c r="C11" s="7" t="s">
        <v>189</v>
      </c>
      <c r="D11" s="7" t="s">
        <v>196</v>
      </c>
      <c r="E11" s="40" t="s">
        <v>40</v>
      </c>
      <c r="F11" s="41" t="s">
        <v>39</v>
      </c>
      <c r="G11" s="57">
        <f>G12</f>
        <v>1471.7</v>
      </c>
    </row>
    <row r="12" spans="1:7" ht="12.75">
      <c r="A12" s="73" t="s">
        <v>36</v>
      </c>
      <c r="B12" s="40"/>
      <c r="C12" s="7" t="s">
        <v>189</v>
      </c>
      <c r="D12" s="7" t="s">
        <v>196</v>
      </c>
      <c r="E12" s="40" t="s">
        <v>41</v>
      </c>
      <c r="F12" s="41" t="s">
        <v>39</v>
      </c>
      <c r="G12" s="57">
        <f>G13</f>
        <v>1471.7</v>
      </c>
    </row>
    <row r="13" spans="1:7" ht="25.5">
      <c r="A13" s="46" t="s">
        <v>42</v>
      </c>
      <c r="B13" s="42"/>
      <c r="C13" s="43" t="s">
        <v>189</v>
      </c>
      <c r="D13" s="43" t="s">
        <v>196</v>
      </c>
      <c r="E13" s="42" t="s">
        <v>41</v>
      </c>
      <c r="F13" s="44" t="s">
        <v>208</v>
      </c>
      <c r="G13" s="63">
        <v>1471.7</v>
      </c>
    </row>
    <row r="14" spans="1:7" ht="51">
      <c r="A14" s="49" t="s">
        <v>43</v>
      </c>
      <c r="B14" s="40"/>
      <c r="C14" s="7" t="s">
        <v>189</v>
      </c>
      <c r="D14" s="7" t="s">
        <v>195</v>
      </c>
      <c r="E14" s="40" t="s">
        <v>38</v>
      </c>
      <c r="F14" s="41" t="s">
        <v>39</v>
      </c>
      <c r="G14" s="57">
        <f>G15</f>
        <v>6262</v>
      </c>
    </row>
    <row r="15" spans="1:7" ht="51">
      <c r="A15" s="49" t="s">
        <v>35</v>
      </c>
      <c r="B15" s="40"/>
      <c r="C15" s="7" t="s">
        <v>189</v>
      </c>
      <c r="D15" s="7" t="s">
        <v>195</v>
      </c>
      <c r="E15" s="40" t="s">
        <v>40</v>
      </c>
      <c r="F15" s="41" t="s">
        <v>39</v>
      </c>
      <c r="G15" s="57">
        <f>G16+G18</f>
        <v>6262</v>
      </c>
    </row>
    <row r="16" spans="1:7" ht="12.75">
      <c r="A16" s="49" t="s">
        <v>252</v>
      </c>
      <c r="B16" s="40"/>
      <c r="C16" s="7" t="s">
        <v>189</v>
      </c>
      <c r="D16" s="7" t="s">
        <v>195</v>
      </c>
      <c r="E16" s="40" t="s">
        <v>44</v>
      </c>
      <c r="F16" s="41" t="s">
        <v>39</v>
      </c>
      <c r="G16" s="57">
        <f>G17</f>
        <v>5343.4</v>
      </c>
    </row>
    <row r="17" spans="1:7" ht="25.5">
      <c r="A17" s="46" t="s">
        <v>42</v>
      </c>
      <c r="B17" s="42"/>
      <c r="C17" s="43" t="s">
        <v>189</v>
      </c>
      <c r="D17" s="43" t="s">
        <v>195</v>
      </c>
      <c r="E17" s="42" t="s">
        <v>44</v>
      </c>
      <c r="F17" s="44" t="s">
        <v>208</v>
      </c>
      <c r="G17" s="63">
        <f>5387.4-44</f>
        <v>5343.4</v>
      </c>
    </row>
    <row r="18" spans="1:7" ht="25.5">
      <c r="A18" s="49" t="s">
        <v>253</v>
      </c>
      <c r="B18" s="40"/>
      <c r="C18" s="7" t="s">
        <v>189</v>
      </c>
      <c r="D18" s="7" t="s">
        <v>195</v>
      </c>
      <c r="E18" s="40" t="s">
        <v>45</v>
      </c>
      <c r="F18" s="41" t="s">
        <v>39</v>
      </c>
      <c r="G18" s="57">
        <f>G19</f>
        <v>918.6</v>
      </c>
    </row>
    <row r="19" spans="1:7" ht="25.5">
      <c r="A19" s="46" t="s">
        <v>42</v>
      </c>
      <c r="B19" s="42"/>
      <c r="C19" s="43" t="s">
        <v>189</v>
      </c>
      <c r="D19" s="43" t="s">
        <v>195</v>
      </c>
      <c r="E19" s="42" t="s">
        <v>45</v>
      </c>
      <c r="F19" s="44" t="s">
        <v>208</v>
      </c>
      <c r="G19" s="63">
        <v>918.6</v>
      </c>
    </row>
    <row r="20" spans="1:7" ht="12.75">
      <c r="A20" s="91" t="s">
        <v>214</v>
      </c>
      <c r="B20" s="40"/>
      <c r="C20" s="7" t="s">
        <v>189</v>
      </c>
      <c r="D20" s="7" t="s">
        <v>51</v>
      </c>
      <c r="E20" s="40" t="s">
        <v>38</v>
      </c>
      <c r="F20" s="41" t="s">
        <v>39</v>
      </c>
      <c r="G20" s="57">
        <f>G21+G25</f>
        <v>965</v>
      </c>
    </row>
    <row r="21" spans="1:7" ht="51">
      <c r="A21" s="35" t="s">
        <v>35</v>
      </c>
      <c r="B21" s="40"/>
      <c r="C21" s="7" t="s">
        <v>189</v>
      </c>
      <c r="D21" s="7" t="s">
        <v>51</v>
      </c>
      <c r="E21" s="40" t="s">
        <v>40</v>
      </c>
      <c r="F21" s="41" t="s">
        <v>39</v>
      </c>
      <c r="G21" s="57">
        <f>G22</f>
        <v>921</v>
      </c>
    </row>
    <row r="22" spans="1:7" ht="12.75">
      <c r="A22" s="35" t="s">
        <v>252</v>
      </c>
      <c r="B22" s="40"/>
      <c r="C22" s="7" t="s">
        <v>189</v>
      </c>
      <c r="D22" s="7" t="s">
        <v>51</v>
      </c>
      <c r="E22" s="40" t="s">
        <v>44</v>
      </c>
      <c r="F22" s="41" t="s">
        <v>39</v>
      </c>
      <c r="G22" s="57">
        <f>G23</f>
        <v>921</v>
      </c>
    </row>
    <row r="23" spans="1:7" ht="25.5">
      <c r="A23" s="34" t="s">
        <v>42</v>
      </c>
      <c r="B23" s="30"/>
      <c r="C23" s="17" t="s">
        <v>189</v>
      </c>
      <c r="D23" s="17" t="s">
        <v>51</v>
      </c>
      <c r="E23" s="30" t="s">
        <v>44</v>
      </c>
      <c r="F23" s="31" t="s">
        <v>208</v>
      </c>
      <c r="G23" s="57">
        <f>G24</f>
        <v>921</v>
      </c>
    </row>
    <row r="24" spans="1:7" ht="12.75">
      <c r="A24" s="54" t="s">
        <v>311</v>
      </c>
      <c r="B24" s="42"/>
      <c r="C24" s="43" t="s">
        <v>189</v>
      </c>
      <c r="D24" s="43" t="s">
        <v>51</v>
      </c>
      <c r="E24" s="42" t="s">
        <v>144</v>
      </c>
      <c r="F24" s="44" t="s">
        <v>208</v>
      </c>
      <c r="G24" s="63">
        <v>921</v>
      </c>
    </row>
    <row r="25" spans="1:7" ht="12.75">
      <c r="A25" s="35" t="s">
        <v>249</v>
      </c>
      <c r="B25" s="40"/>
      <c r="C25" s="7" t="s">
        <v>189</v>
      </c>
      <c r="D25" s="7" t="s">
        <v>51</v>
      </c>
      <c r="E25" s="40" t="s">
        <v>163</v>
      </c>
      <c r="F25" s="41" t="s">
        <v>39</v>
      </c>
      <c r="G25" s="57">
        <f>G26</f>
        <v>44</v>
      </c>
    </row>
    <row r="26" spans="1:7" ht="25.5">
      <c r="A26" s="34" t="s">
        <v>42</v>
      </c>
      <c r="B26" s="30"/>
      <c r="C26" s="17" t="s">
        <v>189</v>
      </c>
      <c r="D26" s="17" t="s">
        <v>51</v>
      </c>
      <c r="E26" s="30" t="s">
        <v>163</v>
      </c>
      <c r="F26" s="31" t="s">
        <v>208</v>
      </c>
      <c r="G26" s="57">
        <f>G27</f>
        <v>44</v>
      </c>
    </row>
    <row r="27" spans="1:7" ht="38.25">
      <c r="A27" s="54" t="s">
        <v>500</v>
      </c>
      <c r="B27" s="42"/>
      <c r="C27" s="43" t="s">
        <v>189</v>
      </c>
      <c r="D27" s="43" t="s">
        <v>51</v>
      </c>
      <c r="E27" s="42" t="s">
        <v>503</v>
      </c>
      <c r="F27" s="44" t="s">
        <v>208</v>
      </c>
      <c r="G27" s="63">
        <v>44</v>
      </c>
    </row>
    <row r="28" spans="1:9" ht="12.75">
      <c r="A28" s="36" t="s">
        <v>383</v>
      </c>
      <c r="B28" s="53" t="s">
        <v>269</v>
      </c>
      <c r="C28" s="1"/>
      <c r="D28" s="1"/>
      <c r="E28" s="5"/>
      <c r="F28" s="29"/>
      <c r="G28" s="56">
        <f>G29+G54+G62+G68+G98+G90+G79+G84</f>
        <v>100787.50000000001</v>
      </c>
      <c r="I28" s="82"/>
    </row>
    <row r="29" spans="1:8" s="9" customFormat="1" ht="12.75">
      <c r="A29" s="73" t="s">
        <v>225</v>
      </c>
      <c r="B29" s="40"/>
      <c r="C29" s="7" t="s">
        <v>189</v>
      </c>
      <c r="D29" s="7" t="s">
        <v>37</v>
      </c>
      <c r="E29" s="40" t="s">
        <v>38</v>
      </c>
      <c r="F29" s="41" t="s">
        <v>39</v>
      </c>
      <c r="G29" s="57">
        <f>G30+G40</f>
        <v>41942.90000000001</v>
      </c>
      <c r="H29" s="28"/>
    </row>
    <row r="30" spans="1:7" ht="51">
      <c r="A30" s="49" t="s">
        <v>46</v>
      </c>
      <c r="B30" s="40"/>
      <c r="C30" s="7" t="s">
        <v>189</v>
      </c>
      <c r="D30" s="7" t="s">
        <v>198</v>
      </c>
      <c r="E30" s="40" t="s">
        <v>38</v>
      </c>
      <c r="F30" s="41" t="s">
        <v>39</v>
      </c>
      <c r="G30" s="57">
        <f>G31</f>
        <v>35863.100000000006</v>
      </c>
    </row>
    <row r="31" spans="1:7" ht="51">
      <c r="A31" s="49" t="s">
        <v>35</v>
      </c>
      <c r="B31" s="40"/>
      <c r="C31" s="7" t="s">
        <v>189</v>
      </c>
      <c r="D31" s="7" t="s">
        <v>198</v>
      </c>
      <c r="E31" s="40" t="s">
        <v>40</v>
      </c>
      <c r="F31" s="41" t="s">
        <v>39</v>
      </c>
      <c r="G31" s="57">
        <f>G32+G38</f>
        <v>35863.100000000006</v>
      </c>
    </row>
    <row r="32" spans="1:7" ht="12.75">
      <c r="A32" s="49" t="s">
        <v>252</v>
      </c>
      <c r="B32" s="40"/>
      <c r="C32" s="7" t="s">
        <v>189</v>
      </c>
      <c r="D32" s="7" t="s">
        <v>198</v>
      </c>
      <c r="E32" s="40" t="s">
        <v>44</v>
      </c>
      <c r="F32" s="41" t="s">
        <v>39</v>
      </c>
      <c r="G32" s="57">
        <f>G33+G34+G36</f>
        <v>34526.8</v>
      </c>
    </row>
    <row r="33" spans="1:7" ht="25.5">
      <c r="A33" s="46" t="s">
        <v>42</v>
      </c>
      <c r="B33" s="42"/>
      <c r="C33" s="43" t="s">
        <v>189</v>
      </c>
      <c r="D33" s="43" t="s">
        <v>198</v>
      </c>
      <c r="E33" s="42" t="s">
        <v>44</v>
      </c>
      <c r="F33" s="44" t="s">
        <v>208</v>
      </c>
      <c r="G33" s="63">
        <f>34055.3-111.6</f>
        <v>33943.700000000004</v>
      </c>
    </row>
    <row r="34" spans="1:8" s="9" customFormat="1" ht="38.25">
      <c r="A34" s="49" t="s">
        <v>281</v>
      </c>
      <c r="B34" s="40"/>
      <c r="C34" s="7" t="s">
        <v>189</v>
      </c>
      <c r="D34" s="7" t="s">
        <v>198</v>
      </c>
      <c r="E34" s="40" t="s">
        <v>416</v>
      </c>
      <c r="F34" s="41" t="s">
        <v>39</v>
      </c>
      <c r="G34" s="57">
        <f>G35</f>
        <v>323.4</v>
      </c>
      <c r="H34" s="28"/>
    </row>
    <row r="35" spans="1:7" ht="25.5">
      <c r="A35" s="46" t="s">
        <v>42</v>
      </c>
      <c r="B35" s="42"/>
      <c r="C35" s="43" t="s">
        <v>189</v>
      </c>
      <c r="D35" s="43" t="s">
        <v>198</v>
      </c>
      <c r="E35" s="42" t="s">
        <v>416</v>
      </c>
      <c r="F35" s="44" t="s">
        <v>208</v>
      </c>
      <c r="G35" s="63">
        <v>323.4</v>
      </c>
    </row>
    <row r="36" spans="1:8" s="9" customFormat="1" ht="38.25">
      <c r="A36" s="49" t="s">
        <v>282</v>
      </c>
      <c r="B36" s="40"/>
      <c r="C36" s="7" t="s">
        <v>189</v>
      </c>
      <c r="D36" s="7" t="s">
        <v>198</v>
      </c>
      <c r="E36" s="40" t="s">
        <v>417</v>
      </c>
      <c r="F36" s="41" t="s">
        <v>39</v>
      </c>
      <c r="G36" s="57">
        <f>G37</f>
        <v>259.7</v>
      </c>
      <c r="H36" s="28"/>
    </row>
    <row r="37" spans="1:7" ht="25.5">
      <c r="A37" s="46" t="s">
        <v>42</v>
      </c>
      <c r="B37" s="42"/>
      <c r="C37" s="43" t="s">
        <v>189</v>
      </c>
      <c r="D37" s="43" t="s">
        <v>198</v>
      </c>
      <c r="E37" s="42" t="s">
        <v>417</v>
      </c>
      <c r="F37" s="44" t="s">
        <v>208</v>
      </c>
      <c r="G37" s="63">
        <v>259.7</v>
      </c>
    </row>
    <row r="38" spans="1:7" ht="12.75">
      <c r="A38" s="49" t="s">
        <v>329</v>
      </c>
      <c r="B38" s="40"/>
      <c r="C38" s="7" t="s">
        <v>189</v>
      </c>
      <c r="D38" s="7" t="s">
        <v>198</v>
      </c>
      <c r="E38" s="40" t="s">
        <v>330</v>
      </c>
      <c r="F38" s="41" t="s">
        <v>39</v>
      </c>
      <c r="G38" s="57">
        <f>G39</f>
        <v>1336.3</v>
      </c>
    </row>
    <row r="39" spans="1:7" ht="25.5">
      <c r="A39" s="46" t="s">
        <v>42</v>
      </c>
      <c r="B39" s="42"/>
      <c r="C39" s="43" t="s">
        <v>189</v>
      </c>
      <c r="D39" s="43" t="s">
        <v>198</v>
      </c>
      <c r="E39" s="42" t="s">
        <v>330</v>
      </c>
      <c r="F39" s="44" t="s">
        <v>208</v>
      </c>
      <c r="G39" s="63">
        <v>1336.3</v>
      </c>
    </row>
    <row r="40" spans="1:7" ht="12.75">
      <c r="A40" s="73" t="s">
        <v>214</v>
      </c>
      <c r="B40" s="40"/>
      <c r="C40" s="7" t="s">
        <v>189</v>
      </c>
      <c r="D40" s="7" t="s">
        <v>51</v>
      </c>
      <c r="E40" s="40" t="s">
        <v>38</v>
      </c>
      <c r="F40" s="41" t="s">
        <v>39</v>
      </c>
      <c r="G40" s="57">
        <f>G41+G44+G51</f>
        <v>6079.8</v>
      </c>
    </row>
    <row r="41" spans="1:7" ht="25.5">
      <c r="A41" s="49" t="s">
        <v>223</v>
      </c>
      <c r="B41" s="40"/>
      <c r="C41" s="7" t="s">
        <v>189</v>
      </c>
      <c r="D41" s="7" t="s">
        <v>51</v>
      </c>
      <c r="E41" s="40" t="s">
        <v>52</v>
      </c>
      <c r="F41" s="41" t="s">
        <v>39</v>
      </c>
      <c r="G41" s="57">
        <f>G42</f>
        <v>1024</v>
      </c>
    </row>
    <row r="42" spans="1:7" ht="25.5">
      <c r="A42" s="49" t="s">
        <v>53</v>
      </c>
      <c r="B42" s="40"/>
      <c r="C42" s="7" t="s">
        <v>189</v>
      </c>
      <c r="D42" s="7" t="s">
        <v>51</v>
      </c>
      <c r="E42" s="40" t="s">
        <v>55</v>
      </c>
      <c r="F42" s="41" t="s">
        <v>39</v>
      </c>
      <c r="G42" s="57">
        <f>G43</f>
        <v>1024</v>
      </c>
    </row>
    <row r="43" spans="1:7" ht="25.5">
      <c r="A43" s="46" t="s">
        <v>42</v>
      </c>
      <c r="B43" s="42"/>
      <c r="C43" s="43" t="s">
        <v>189</v>
      </c>
      <c r="D43" s="43" t="s">
        <v>51</v>
      </c>
      <c r="E43" s="42" t="s">
        <v>55</v>
      </c>
      <c r="F43" s="44" t="s">
        <v>208</v>
      </c>
      <c r="G43" s="63">
        <v>1024</v>
      </c>
    </row>
    <row r="44" spans="1:7" ht="51">
      <c r="A44" s="49" t="s">
        <v>35</v>
      </c>
      <c r="B44" s="40"/>
      <c r="C44" s="7" t="s">
        <v>189</v>
      </c>
      <c r="D44" s="7" t="s">
        <v>51</v>
      </c>
      <c r="E44" s="40" t="s">
        <v>40</v>
      </c>
      <c r="F44" s="41" t="s">
        <v>39</v>
      </c>
      <c r="G44" s="57">
        <f>G45</f>
        <v>4944.2</v>
      </c>
    </row>
    <row r="45" spans="1:7" ht="12.75">
      <c r="A45" s="49" t="s">
        <v>252</v>
      </c>
      <c r="B45" s="40"/>
      <c r="C45" s="7" t="s">
        <v>189</v>
      </c>
      <c r="D45" s="7" t="s">
        <v>51</v>
      </c>
      <c r="E45" s="40" t="s">
        <v>44</v>
      </c>
      <c r="F45" s="41" t="s">
        <v>39</v>
      </c>
      <c r="G45" s="57">
        <f>G46</f>
        <v>4944.2</v>
      </c>
    </row>
    <row r="46" spans="1:7" ht="25.5">
      <c r="A46" s="34" t="s">
        <v>42</v>
      </c>
      <c r="B46" s="30"/>
      <c r="C46" s="17" t="s">
        <v>189</v>
      </c>
      <c r="D46" s="17" t="s">
        <v>51</v>
      </c>
      <c r="E46" s="30" t="s">
        <v>44</v>
      </c>
      <c r="F46" s="31" t="s">
        <v>208</v>
      </c>
      <c r="G46" s="66">
        <f>G47+G48+G49+G50</f>
        <v>4944.2</v>
      </c>
    </row>
    <row r="47" spans="1:7" ht="12.75">
      <c r="A47" s="54" t="s">
        <v>311</v>
      </c>
      <c r="B47" s="42"/>
      <c r="C47" s="43" t="s">
        <v>189</v>
      </c>
      <c r="D47" s="43" t="s">
        <v>51</v>
      </c>
      <c r="E47" s="42" t="s">
        <v>144</v>
      </c>
      <c r="F47" s="44" t="s">
        <v>208</v>
      </c>
      <c r="G47" s="63">
        <v>242.5</v>
      </c>
    </row>
    <row r="48" spans="1:7" ht="38.25">
      <c r="A48" s="54" t="s">
        <v>237</v>
      </c>
      <c r="B48" s="42"/>
      <c r="C48" s="43" t="s">
        <v>189</v>
      </c>
      <c r="D48" s="43" t="s">
        <v>51</v>
      </c>
      <c r="E48" s="42" t="s">
        <v>145</v>
      </c>
      <c r="F48" s="44" t="s">
        <v>208</v>
      </c>
      <c r="G48" s="63">
        <v>4335.9</v>
      </c>
    </row>
    <row r="49" spans="1:7" ht="12.75">
      <c r="A49" s="54" t="s">
        <v>148</v>
      </c>
      <c r="B49" s="42"/>
      <c r="C49" s="43" t="s">
        <v>189</v>
      </c>
      <c r="D49" s="43" t="s">
        <v>51</v>
      </c>
      <c r="E49" s="42" t="s">
        <v>149</v>
      </c>
      <c r="F49" s="44" t="s">
        <v>208</v>
      </c>
      <c r="G49" s="63">
        <v>200</v>
      </c>
    </row>
    <row r="50" spans="1:7" ht="25.5">
      <c r="A50" s="54" t="s">
        <v>299</v>
      </c>
      <c r="B50" s="42"/>
      <c r="C50" s="43" t="s">
        <v>189</v>
      </c>
      <c r="D50" s="43" t="s">
        <v>51</v>
      </c>
      <c r="E50" s="42" t="s">
        <v>298</v>
      </c>
      <c r="F50" s="44" t="s">
        <v>208</v>
      </c>
      <c r="G50" s="63">
        <v>165.8</v>
      </c>
    </row>
    <row r="51" spans="1:7" ht="12.75">
      <c r="A51" s="35" t="s">
        <v>249</v>
      </c>
      <c r="B51" s="40"/>
      <c r="C51" s="7" t="s">
        <v>189</v>
      </c>
      <c r="D51" s="7" t="s">
        <v>51</v>
      </c>
      <c r="E51" s="40" t="s">
        <v>163</v>
      </c>
      <c r="F51" s="41" t="s">
        <v>39</v>
      </c>
      <c r="G51" s="57">
        <f>G52</f>
        <v>111.6</v>
      </c>
    </row>
    <row r="52" spans="1:7" ht="25.5">
      <c r="A52" s="34" t="s">
        <v>42</v>
      </c>
      <c r="B52" s="30"/>
      <c r="C52" s="17" t="s">
        <v>189</v>
      </c>
      <c r="D52" s="17" t="s">
        <v>51</v>
      </c>
      <c r="E52" s="30" t="s">
        <v>163</v>
      </c>
      <c r="F52" s="31" t="s">
        <v>208</v>
      </c>
      <c r="G52" s="57">
        <f>G53</f>
        <v>111.6</v>
      </c>
    </row>
    <row r="53" spans="1:7" ht="38.25">
      <c r="A53" s="54" t="s">
        <v>500</v>
      </c>
      <c r="B53" s="42"/>
      <c r="C53" s="43" t="s">
        <v>189</v>
      </c>
      <c r="D53" s="43" t="s">
        <v>51</v>
      </c>
      <c r="E53" s="42" t="s">
        <v>503</v>
      </c>
      <c r="F53" s="44" t="s">
        <v>208</v>
      </c>
      <c r="G53" s="63">
        <v>111.6</v>
      </c>
    </row>
    <row r="54" spans="1:8" s="9" customFormat="1" ht="25.5">
      <c r="A54" s="49" t="s">
        <v>226</v>
      </c>
      <c r="B54" s="40"/>
      <c r="C54" s="7" t="s">
        <v>195</v>
      </c>
      <c r="D54" s="7" t="s">
        <v>37</v>
      </c>
      <c r="E54" s="40" t="s">
        <v>38</v>
      </c>
      <c r="F54" s="41" t="s">
        <v>39</v>
      </c>
      <c r="G54" s="57">
        <f>G55</f>
        <v>6642.3</v>
      </c>
      <c r="H54" s="28"/>
    </row>
    <row r="55" spans="1:7" ht="38.25">
      <c r="A55" s="49" t="s">
        <v>73</v>
      </c>
      <c r="B55" s="40"/>
      <c r="C55" s="7" t="s">
        <v>195</v>
      </c>
      <c r="D55" s="7" t="s">
        <v>192</v>
      </c>
      <c r="E55" s="40" t="s">
        <v>38</v>
      </c>
      <c r="F55" s="41" t="s">
        <v>39</v>
      </c>
      <c r="G55" s="59">
        <f>G56+G59</f>
        <v>6642.3</v>
      </c>
    </row>
    <row r="56" spans="1:7" ht="51">
      <c r="A56" s="49" t="s">
        <v>35</v>
      </c>
      <c r="B56" s="40"/>
      <c r="C56" s="7" t="s">
        <v>195</v>
      </c>
      <c r="D56" s="7" t="s">
        <v>192</v>
      </c>
      <c r="E56" s="40" t="s">
        <v>40</v>
      </c>
      <c r="F56" s="41" t="s">
        <v>39</v>
      </c>
      <c r="G56" s="59">
        <f>G57</f>
        <v>5642.3</v>
      </c>
    </row>
    <row r="57" spans="1:7" ht="12.75">
      <c r="A57" s="49" t="s">
        <v>252</v>
      </c>
      <c r="B57" s="40"/>
      <c r="C57" s="7" t="s">
        <v>195</v>
      </c>
      <c r="D57" s="7" t="s">
        <v>192</v>
      </c>
      <c r="E57" s="40" t="s">
        <v>44</v>
      </c>
      <c r="F57" s="41" t="s">
        <v>39</v>
      </c>
      <c r="G57" s="59">
        <f>G58</f>
        <v>5642.3</v>
      </c>
    </row>
    <row r="58" spans="1:7" ht="25.5">
      <c r="A58" s="46" t="s">
        <v>42</v>
      </c>
      <c r="B58" s="42"/>
      <c r="C58" s="43" t="s">
        <v>195</v>
      </c>
      <c r="D58" s="43" t="s">
        <v>192</v>
      </c>
      <c r="E58" s="42" t="s">
        <v>44</v>
      </c>
      <c r="F58" s="44" t="s">
        <v>208</v>
      </c>
      <c r="G58" s="58">
        <v>5642.3</v>
      </c>
    </row>
    <row r="59" spans="1:7" ht="38.25">
      <c r="A59" s="49" t="s">
        <v>74</v>
      </c>
      <c r="B59" s="40"/>
      <c r="C59" s="7" t="s">
        <v>195</v>
      </c>
      <c r="D59" s="7" t="s">
        <v>192</v>
      </c>
      <c r="E59" s="40" t="s">
        <v>76</v>
      </c>
      <c r="F59" s="41" t="s">
        <v>39</v>
      </c>
      <c r="G59" s="59">
        <f>G60</f>
        <v>1000</v>
      </c>
    </row>
    <row r="60" spans="1:7" ht="38.25">
      <c r="A60" s="49" t="s">
        <v>75</v>
      </c>
      <c r="B60" s="40"/>
      <c r="C60" s="7" t="s">
        <v>195</v>
      </c>
      <c r="D60" s="7" t="s">
        <v>192</v>
      </c>
      <c r="E60" s="40" t="s">
        <v>77</v>
      </c>
      <c r="F60" s="41" t="s">
        <v>39</v>
      </c>
      <c r="G60" s="59">
        <f>G61</f>
        <v>1000</v>
      </c>
    </row>
    <row r="61" spans="1:7" ht="25.5">
      <c r="A61" s="46" t="s">
        <v>42</v>
      </c>
      <c r="B61" s="42"/>
      <c r="C61" s="43" t="s">
        <v>195</v>
      </c>
      <c r="D61" s="43" t="s">
        <v>192</v>
      </c>
      <c r="E61" s="42" t="s">
        <v>77</v>
      </c>
      <c r="F61" s="44" t="s">
        <v>208</v>
      </c>
      <c r="G61" s="58">
        <v>1000</v>
      </c>
    </row>
    <row r="62" spans="1:8" s="9" customFormat="1" ht="12.75">
      <c r="A62" s="73" t="s">
        <v>79</v>
      </c>
      <c r="B62" s="40"/>
      <c r="C62" s="7" t="s">
        <v>198</v>
      </c>
      <c r="D62" s="7" t="s">
        <v>37</v>
      </c>
      <c r="E62" s="40" t="s">
        <v>38</v>
      </c>
      <c r="F62" s="41" t="s">
        <v>39</v>
      </c>
      <c r="G62" s="57">
        <f>G63</f>
        <v>21300</v>
      </c>
      <c r="H62" s="28"/>
    </row>
    <row r="63" spans="1:8" s="9" customFormat="1" ht="12.75">
      <c r="A63" s="73" t="s">
        <v>229</v>
      </c>
      <c r="B63" s="40"/>
      <c r="C63" s="7" t="s">
        <v>198</v>
      </c>
      <c r="D63" s="7" t="s">
        <v>199</v>
      </c>
      <c r="E63" s="40" t="s">
        <v>38</v>
      </c>
      <c r="F63" s="41" t="s">
        <v>39</v>
      </c>
      <c r="G63" s="57">
        <f>G64</f>
        <v>21300</v>
      </c>
      <c r="H63" s="28"/>
    </row>
    <row r="64" spans="1:7" ht="12.75">
      <c r="A64" s="73" t="s">
        <v>443</v>
      </c>
      <c r="B64" s="40"/>
      <c r="C64" s="7" t="s">
        <v>198</v>
      </c>
      <c r="D64" s="7" t="s">
        <v>199</v>
      </c>
      <c r="E64" s="40" t="s">
        <v>444</v>
      </c>
      <c r="F64" s="41" t="s">
        <v>39</v>
      </c>
      <c r="G64" s="59">
        <f>G65</f>
        <v>21300</v>
      </c>
    </row>
    <row r="65" spans="1:7" ht="25.5">
      <c r="A65" s="49" t="s">
        <v>446</v>
      </c>
      <c r="B65" s="40"/>
      <c r="C65" s="7" t="s">
        <v>198</v>
      </c>
      <c r="D65" s="7" t="s">
        <v>199</v>
      </c>
      <c r="E65" s="40" t="s">
        <v>445</v>
      </c>
      <c r="F65" s="41" t="s">
        <v>39</v>
      </c>
      <c r="G65" s="59">
        <f>G66</f>
        <v>21300</v>
      </c>
    </row>
    <row r="66" spans="1:28" s="47" customFormat="1" ht="25.5">
      <c r="A66" s="35" t="s">
        <v>150</v>
      </c>
      <c r="B66" s="40"/>
      <c r="C66" s="7" t="s">
        <v>198</v>
      </c>
      <c r="D66" s="7" t="s">
        <v>199</v>
      </c>
      <c r="E66" s="40" t="s">
        <v>447</v>
      </c>
      <c r="F66" s="41" t="s">
        <v>39</v>
      </c>
      <c r="G66" s="59">
        <f>G67</f>
        <v>21300</v>
      </c>
      <c r="H66" s="2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s="47" customFormat="1" ht="12.75">
      <c r="A67" s="46" t="s">
        <v>83</v>
      </c>
      <c r="B67" s="42"/>
      <c r="C67" s="43" t="s">
        <v>198</v>
      </c>
      <c r="D67" s="43" t="s">
        <v>199</v>
      </c>
      <c r="E67" s="42" t="s">
        <v>447</v>
      </c>
      <c r="F67" s="44" t="s">
        <v>84</v>
      </c>
      <c r="G67" s="58">
        <v>21300</v>
      </c>
      <c r="H67" s="2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7" ht="12.75">
      <c r="A68" s="49" t="s">
        <v>230</v>
      </c>
      <c r="B68" s="40"/>
      <c r="C68" s="7" t="s">
        <v>191</v>
      </c>
      <c r="D68" s="7" t="s">
        <v>37</v>
      </c>
      <c r="E68" s="40" t="s">
        <v>38</v>
      </c>
      <c r="F68" s="41" t="s">
        <v>39</v>
      </c>
      <c r="G68" s="57">
        <f>G69+G75</f>
        <v>21006.3</v>
      </c>
    </row>
    <row r="69" spans="1:7" ht="12.75">
      <c r="A69" s="74" t="s">
        <v>202</v>
      </c>
      <c r="B69" s="40"/>
      <c r="C69" s="7" t="s">
        <v>191</v>
      </c>
      <c r="D69" s="7" t="s">
        <v>196</v>
      </c>
      <c r="E69" s="40" t="s">
        <v>38</v>
      </c>
      <c r="F69" s="41" t="s">
        <v>39</v>
      </c>
      <c r="G69" s="66">
        <f>G70</f>
        <v>16485.3</v>
      </c>
    </row>
    <row r="70" spans="1:7" ht="12.75">
      <c r="A70" s="49" t="s">
        <v>164</v>
      </c>
      <c r="B70" s="40"/>
      <c r="C70" s="7" t="s">
        <v>191</v>
      </c>
      <c r="D70" s="7" t="s">
        <v>196</v>
      </c>
      <c r="E70" s="40" t="s">
        <v>166</v>
      </c>
      <c r="F70" s="41" t="s">
        <v>39</v>
      </c>
      <c r="G70" s="57">
        <f>G71</f>
        <v>16485.3</v>
      </c>
    </row>
    <row r="71" spans="1:7" ht="12.75">
      <c r="A71" s="49" t="s">
        <v>165</v>
      </c>
      <c r="B71" s="40"/>
      <c r="C71" s="7" t="s">
        <v>191</v>
      </c>
      <c r="D71" s="7" t="s">
        <v>196</v>
      </c>
      <c r="E71" s="40" t="s">
        <v>167</v>
      </c>
      <c r="F71" s="41" t="s">
        <v>39</v>
      </c>
      <c r="G71" s="59">
        <f>G72</f>
        <v>16485.3</v>
      </c>
    </row>
    <row r="72" spans="1:7" ht="12.75">
      <c r="A72" s="34" t="s">
        <v>83</v>
      </c>
      <c r="B72" s="30"/>
      <c r="C72" s="17" t="s">
        <v>191</v>
      </c>
      <c r="D72" s="17" t="s">
        <v>196</v>
      </c>
      <c r="E72" s="30" t="s">
        <v>167</v>
      </c>
      <c r="F72" s="31" t="s">
        <v>84</v>
      </c>
      <c r="G72" s="62">
        <f>G73+G74</f>
        <v>16485.3</v>
      </c>
    </row>
    <row r="73" spans="1:28" s="47" customFormat="1" ht="25.5">
      <c r="A73" s="46" t="s">
        <v>31</v>
      </c>
      <c r="B73" s="42"/>
      <c r="C73" s="43" t="s">
        <v>191</v>
      </c>
      <c r="D73" s="43" t="s">
        <v>196</v>
      </c>
      <c r="E73" s="42" t="s">
        <v>32</v>
      </c>
      <c r="F73" s="44" t="s">
        <v>84</v>
      </c>
      <c r="G73" s="58">
        <v>1835.3</v>
      </c>
      <c r="H73" s="2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s="47" customFormat="1" ht="25.5">
      <c r="A74" s="46" t="s">
        <v>386</v>
      </c>
      <c r="B74" s="42"/>
      <c r="C74" s="43" t="s">
        <v>191</v>
      </c>
      <c r="D74" s="43" t="s">
        <v>196</v>
      </c>
      <c r="E74" s="42" t="s">
        <v>33</v>
      </c>
      <c r="F74" s="44" t="s">
        <v>84</v>
      </c>
      <c r="G74" s="58">
        <v>14650</v>
      </c>
      <c r="H74" s="2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7" ht="25.5">
      <c r="A75" s="49" t="s">
        <v>177</v>
      </c>
      <c r="B75" s="40"/>
      <c r="C75" s="7" t="s">
        <v>191</v>
      </c>
      <c r="D75" s="7" t="s">
        <v>191</v>
      </c>
      <c r="E75" s="40" t="s">
        <v>38</v>
      </c>
      <c r="F75" s="41" t="s">
        <v>39</v>
      </c>
      <c r="G75" s="57">
        <f>G76</f>
        <v>4521</v>
      </c>
    </row>
    <row r="76" spans="1:7" ht="12.75">
      <c r="A76" s="49" t="s">
        <v>9</v>
      </c>
      <c r="B76" s="40"/>
      <c r="C76" s="7" t="s">
        <v>191</v>
      </c>
      <c r="D76" s="7" t="s">
        <v>191</v>
      </c>
      <c r="E76" s="40" t="s">
        <v>180</v>
      </c>
      <c r="F76" s="41" t="s">
        <v>39</v>
      </c>
      <c r="G76" s="59">
        <f>G77</f>
        <v>4521</v>
      </c>
    </row>
    <row r="77" spans="1:7" ht="25.5">
      <c r="A77" s="49" t="s">
        <v>178</v>
      </c>
      <c r="B77" s="40"/>
      <c r="C77" s="7" t="s">
        <v>191</v>
      </c>
      <c r="D77" s="7" t="s">
        <v>191</v>
      </c>
      <c r="E77" s="40" t="s">
        <v>182</v>
      </c>
      <c r="F77" s="41" t="s">
        <v>39</v>
      </c>
      <c r="G77" s="59">
        <f>G78</f>
        <v>4521</v>
      </c>
    </row>
    <row r="78" spans="1:7" ht="12.75">
      <c r="A78" s="46" t="s">
        <v>87</v>
      </c>
      <c r="B78" s="42"/>
      <c r="C78" s="43" t="s">
        <v>191</v>
      </c>
      <c r="D78" s="43" t="s">
        <v>191</v>
      </c>
      <c r="E78" s="42" t="s">
        <v>182</v>
      </c>
      <c r="F78" s="44" t="s">
        <v>258</v>
      </c>
      <c r="G78" s="58">
        <v>4521</v>
      </c>
    </row>
    <row r="79" spans="1:7" ht="12.75">
      <c r="A79" s="35" t="s">
        <v>227</v>
      </c>
      <c r="B79" s="40"/>
      <c r="C79" s="7" t="s">
        <v>190</v>
      </c>
      <c r="D79" s="7" t="s">
        <v>37</v>
      </c>
      <c r="E79" s="40" t="s">
        <v>38</v>
      </c>
      <c r="F79" s="41" t="s">
        <v>39</v>
      </c>
      <c r="G79" s="59">
        <f>G80</f>
        <v>265</v>
      </c>
    </row>
    <row r="80" spans="1:7" ht="25.5">
      <c r="A80" s="35" t="s">
        <v>346</v>
      </c>
      <c r="B80" s="30"/>
      <c r="C80" s="7" t="s">
        <v>190</v>
      </c>
      <c r="D80" s="7" t="s">
        <v>191</v>
      </c>
      <c r="E80" s="40" t="s">
        <v>38</v>
      </c>
      <c r="F80" s="41" t="s">
        <v>39</v>
      </c>
      <c r="G80" s="59">
        <f>G81</f>
        <v>265</v>
      </c>
    </row>
    <row r="81" spans="1:7" ht="12.75">
      <c r="A81" s="35" t="s">
        <v>249</v>
      </c>
      <c r="B81" s="30"/>
      <c r="C81" s="7" t="s">
        <v>190</v>
      </c>
      <c r="D81" s="7" t="s">
        <v>191</v>
      </c>
      <c r="E81" s="40" t="s">
        <v>163</v>
      </c>
      <c r="F81" s="41" t="s">
        <v>39</v>
      </c>
      <c r="G81" s="59">
        <f>G82</f>
        <v>265</v>
      </c>
    </row>
    <row r="82" spans="1:7" ht="12.75">
      <c r="A82" s="34" t="s">
        <v>343</v>
      </c>
      <c r="B82" s="30"/>
      <c r="C82" s="17" t="s">
        <v>190</v>
      </c>
      <c r="D82" s="17" t="s">
        <v>191</v>
      </c>
      <c r="E82" s="30" t="s">
        <v>163</v>
      </c>
      <c r="F82" s="31" t="s">
        <v>342</v>
      </c>
      <c r="G82" s="62">
        <f>G83</f>
        <v>265</v>
      </c>
    </row>
    <row r="83" spans="1:7" ht="38.25">
      <c r="A83" s="46" t="s">
        <v>344</v>
      </c>
      <c r="B83" s="42"/>
      <c r="C83" s="43" t="s">
        <v>190</v>
      </c>
      <c r="D83" s="43" t="s">
        <v>191</v>
      </c>
      <c r="E83" s="42" t="s">
        <v>345</v>
      </c>
      <c r="F83" s="44" t="s">
        <v>342</v>
      </c>
      <c r="G83" s="58">
        <v>265</v>
      </c>
    </row>
    <row r="84" spans="1:7" ht="25.5">
      <c r="A84" s="49" t="s">
        <v>374</v>
      </c>
      <c r="B84" s="7"/>
      <c r="C84" s="7" t="s">
        <v>199</v>
      </c>
      <c r="D84" s="7" t="s">
        <v>37</v>
      </c>
      <c r="E84" s="40" t="s">
        <v>38</v>
      </c>
      <c r="F84" s="41" t="s">
        <v>39</v>
      </c>
      <c r="G84" s="59">
        <f>G85</f>
        <v>280</v>
      </c>
    </row>
    <row r="85" spans="1:7" ht="12.75">
      <c r="A85" s="49" t="s">
        <v>216</v>
      </c>
      <c r="B85" s="7"/>
      <c r="C85" s="7" t="s">
        <v>199</v>
      </c>
      <c r="D85" s="7" t="s">
        <v>189</v>
      </c>
      <c r="E85" s="40" t="s">
        <v>38</v>
      </c>
      <c r="F85" s="41" t="s">
        <v>39</v>
      </c>
      <c r="G85" s="59">
        <f>G86</f>
        <v>280</v>
      </c>
    </row>
    <row r="86" spans="1:8" s="9" customFormat="1" ht="25.5">
      <c r="A86" s="35" t="s">
        <v>468</v>
      </c>
      <c r="B86" s="40"/>
      <c r="C86" s="40" t="s">
        <v>199</v>
      </c>
      <c r="D86" s="7" t="s">
        <v>189</v>
      </c>
      <c r="E86" s="7" t="s">
        <v>114</v>
      </c>
      <c r="F86" s="40" t="s">
        <v>39</v>
      </c>
      <c r="G86" s="59">
        <f>G87</f>
        <v>280</v>
      </c>
      <c r="H86" s="28"/>
    </row>
    <row r="87" spans="1:8" s="9" customFormat="1" ht="25.5">
      <c r="A87" s="35" t="s">
        <v>469</v>
      </c>
      <c r="B87" s="40"/>
      <c r="C87" s="7" t="s">
        <v>199</v>
      </c>
      <c r="D87" s="7" t="s">
        <v>189</v>
      </c>
      <c r="E87" s="40" t="s">
        <v>470</v>
      </c>
      <c r="F87" s="41" t="s">
        <v>39</v>
      </c>
      <c r="G87" s="59">
        <f>G88</f>
        <v>280</v>
      </c>
      <c r="H87" s="28"/>
    </row>
    <row r="88" spans="1:7" ht="12.75">
      <c r="A88" s="34" t="s">
        <v>476</v>
      </c>
      <c r="B88" s="30"/>
      <c r="C88" s="17" t="s">
        <v>199</v>
      </c>
      <c r="D88" s="17" t="s">
        <v>189</v>
      </c>
      <c r="E88" s="30" t="s">
        <v>470</v>
      </c>
      <c r="F88" s="31" t="s">
        <v>475</v>
      </c>
      <c r="G88" s="62">
        <f>G89</f>
        <v>280</v>
      </c>
    </row>
    <row r="89" spans="1:7" ht="25.5">
      <c r="A89" s="46" t="s">
        <v>478</v>
      </c>
      <c r="B89" s="42"/>
      <c r="C89" s="43" t="s">
        <v>199</v>
      </c>
      <c r="D89" s="43" t="s">
        <v>189</v>
      </c>
      <c r="E89" s="42" t="s">
        <v>477</v>
      </c>
      <c r="F89" s="44" t="s">
        <v>475</v>
      </c>
      <c r="G89" s="58">
        <v>280</v>
      </c>
    </row>
    <row r="90" spans="1:8" s="9" customFormat="1" ht="12.75">
      <c r="A90" s="92" t="s">
        <v>116</v>
      </c>
      <c r="B90" s="33"/>
      <c r="C90" s="2" t="s">
        <v>192</v>
      </c>
      <c r="D90" s="2" t="s">
        <v>37</v>
      </c>
      <c r="E90" s="33" t="s">
        <v>38</v>
      </c>
      <c r="F90" s="33" t="s">
        <v>39</v>
      </c>
      <c r="G90" s="57">
        <f>G91</f>
        <v>4000</v>
      </c>
      <c r="H90" s="28"/>
    </row>
    <row r="91" spans="1:7" ht="25.5">
      <c r="A91" s="35" t="s">
        <v>119</v>
      </c>
      <c r="B91" s="33"/>
      <c r="C91" s="2" t="s">
        <v>192</v>
      </c>
      <c r="D91" s="2" t="s">
        <v>200</v>
      </c>
      <c r="E91" s="33" t="s">
        <v>38</v>
      </c>
      <c r="F91" s="33" t="s">
        <v>39</v>
      </c>
      <c r="G91" s="57">
        <f>G92</f>
        <v>4000</v>
      </c>
    </row>
    <row r="92" spans="1:7" ht="12.75">
      <c r="A92" s="35" t="s">
        <v>249</v>
      </c>
      <c r="B92" s="33"/>
      <c r="C92" s="2" t="s">
        <v>192</v>
      </c>
      <c r="D92" s="2" t="s">
        <v>200</v>
      </c>
      <c r="E92" s="33" t="s">
        <v>163</v>
      </c>
      <c r="F92" s="33" t="s">
        <v>39</v>
      </c>
      <c r="G92" s="59">
        <f>G93</f>
        <v>4000</v>
      </c>
    </row>
    <row r="93" spans="1:8" ht="25.5">
      <c r="A93" s="34" t="s">
        <v>302</v>
      </c>
      <c r="B93" s="30"/>
      <c r="C93" s="17" t="s">
        <v>192</v>
      </c>
      <c r="D93" s="17" t="s">
        <v>200</v>
      </c>
      <c r="E93" s="30" t="s">
        <v>163</v>
      </c>
      <c r="F93" s="31" t="s">
        <v>122</v>
      </c>
      <c r="G93" s="62">
        <f>G94+G95+G96+G97</f>
        <v>4000</v>
      </c>
      <c r="H93" s="110"/>
    </row>
    <row r="94" spans="1:8" ht="38.25">
      <c r="A94" s="46" t="s">
        <v>264</v>
      </c>
      <c r="B94" s="42"/>
      <c r="C94" s="43" t="s">
        <v>192</v>
      </c>
      <c r="D94" s="43" t="s">
        <v>200</v>
      </c>
      <c r="E94" s="42" t="s">
        <v>20</v>
      </c>
      <c r="F94" s="44" t="s">
        <v>122</v>
      </c>
      <c r="G94" s="58">
        <v>460</v>
      </c>
      <c r="H94" s="111"/>
    </row>
    <row r="95" spans="1:8" ht="51">
      <c r="A95" s="46" t="s">
        <v>156</v>
      </c>
      <c r="B95" s="42"/>
      <c r="C95" s="43" t="s">
        <v>192</v>
      </c>
      <c r="D95" s="43" t="s">
        <v>200</v>
      </c>
      <c r="E95" s="42" t="s">
        <v>23</v>
      </c>
      <c r="F95" s="44" t="s">
        <v>122</v>
      </c>
      <c r="G95" s="58">
        <v>1270</v>
      </c>
      <c r="H95" s="111"/>
    </row>
    <row r="96" spans="1:8" ht="25.5">
      <c r="A96" s="46" t="s">
        <v>510</v>
      </c>
      <c r="B96" s="42"/>
      <c r="C96" s="43" t="s">
        <v>192</v>
      </c>
      <c r="D96" s="43" t="s">
        <v>200</v>
      </c>
      <c r="E96" s="42" t="s">
        <v>25</v>
      </c>
      <c r="F96" s="44" t="s">
        <v>122</v>
      </c>
      <c r="G96" s="58">
        <v>1215</v>
      </c>
      <c r="H96" s="111"/>
    </row>
    <row r="97" spans="1:8" ht="38.25">
      <c r="A97" s="46" t="s">
        <v>340</v>
      </c>
      <c r="B97" s="42"/>
      <c r="C97" s="43" t="s">
        <v>192</v>
      </c>
      <c r="D97" s="43" t="s">
        <v>200</v>
      </c>
      <c r="E97" s="42" t="s">
        <v>339</v>
      </c>
      <c r="F97" s="44" t="s">
        <v>122</v>
      </c>
      <c r="G97" s="58">
        <v>1055</v>
      </c>
      <c r="H97" s="111"/>
    </row>
    <row r="98" spans="1:8" s="9" customFormat="1" ht="12.75">
      <c r="A98" s="49" t="s">
        <v>197</v>
      </c>
      <c r="B98" s="40"/>
      <c r="C98" s="7" t="s">
        <v>200</v>
      </c>
      <c r="D98" s="7" t="s">
        <v>37</v>
      </c>
      <c r="E98" s="40" t="s">
        <v>38</v>
      </c>
      <c r="F98" s="41" t="s">
        <v>39</v>
      </c>
      <c r="G98" s="57">
        <f>G99+G108</f>
        <v>5351</v>
      </c>
      <c r="H98" s="28"/>
    </row>
    <row r="99" spans="1:7" ht="12.75">
      <c r="A99" s="73" t="s">
        <v>240</v>
      </c>
      <c r="B99" s="40"/>
      <c r="C99" s="7" t="s">
        <v>200</v>
      </c>
      <c r="D99" s="7" t="s">
        <v>195</v>
      </c>
      <c r="E99" s="40" t="s">
        <v>38</v>
      </c>
      <c r="F99" s="41" t="s">
        <v>39</v>
      </c>
      <c r="G99" s="57">
        <f>G104+G100</f>
        <v>5256</v>
      </c>
    </row>
    <row r="100" spans="1:7" ht="12.75">
      <c r="A100" s="49" t="s">
        <v>129</v>
      </c>
      <c r="B100" s="67"/>
      <c r="C100" s="70" t="s">
        <v>200</v>
      </c>
      <c r="D100" s="70" t="s">
        <v>195</v>
      </c>
      <c r="E100" s="70" t="s">
        <v>130</v>
      </c>
      <c r="F100" s="70" t="s">
        <v>39</v>
      </c>
      <c r="G100" s="57">
        <f>G101</f>
        <v>416</v>
      </c>
    </row>
    <row r="101" spans="1:7" ht="63.75">
      <c r="A101" s="49" t="s">
        <v>292</v>
      </c>
      <c r="B101" s="67"/>
      <c r="C101" s="70" t="s">
        <v>200</v>
      </c>
      <c r="D101" s="70" t="s">
        <v>195</v>
      </c>
      <c r="E101" s="70" t="s">
        <v>293</v>
      </c>
      <c r="F101" s="70" t="s">
        <v>39</v>
      </c>
      <c r="G101" s="57">
        <f>G102</f>
        <v>416</v>
      </c>
    </row>
    <row r="102" spans="1:7" ht="63.75">
      <c r="A102" s="49" t="s">
        <v>294</v>
      </c>
      <c r="B102" s="67"/>
      <c r="C102" s="70" t="s">
        <v>200</v>
      </c>
      <c r="D102" s="70" t="s">
        <v>195</v>
      </c>
      <c r="E102" s="2" t="s">
        <v>300</v>
      </c>
      <c r="F102" s="70" t="s">
        <v>39</v>
      </c>
      <c r="G102" s="57">
        <f>G103</f>
        <v>416</v>
      </c>
    </row>
    <row r="103" spans="1:7" ht="12.75">
      <c r="A103" s="46" t="s">
        <v>67</v>
      </c>
      <c r="B103" s="68"/>
      <c r="C103" s="71" t="s">
        <v>200</v>
      </c>
      <c r="D103" s="71" t="s">
        <v>195</v>
      </c>
      <c r="E103" s="45" t="s">
        <v>300</v>
      </c>
      <c r="F103" s="44" t="s">
        <v>209</v>
      </c>
      <c r="G103" s="63">
        <v>416</v>
      </c>
    </row>
    <row r="104" spans="1:7" ht="12.75">
      <c r="A104" s="49" t="s">
        <v>249</v>
      </c>
      <c r="B104" s="40"/>
      <c r="C104" s="7" t="s">
        <v>200</v>
      </c>
      <c r="D104" s="7" t="s">
        <v>195</v>
      </c>
      <c r="E104" s="40" t="s">
        <v>163</v>
      </c>
      <c r="F104" s="41" t="s">
        <v>39</v>
      </c>
      <c r="G104" s="57">
        <f>G105</f>
        <v>4840</v>
      </c>
    </row>
    <row r="105" spans="1:8" s="9" customFormat="1" ht="12.75">
      <c r="A105" s="6" t="s">
        <v>263</v>
      </c>
      <c r="B105" s="30"/>
      <c r="C105" s="17" t="s">
        <v>200</v>
      </c>
      <c r="D105" s="17" t="s">
        <v>195</v>
      </c>
      <c r="E105" s="30" t="s">
        <v>163</v>
      </c>
      <c r="F105" s="31" t="s">
        <v>137</v>
      </c>
      <c r="G105" s="57">
        <f>G106+G107</f>
        <v>4840</v>
      </c>
      <c r="H105" s="28"/>
    </row>
    <row r="106" spans="1:28" s="47" customFormat="1" ht="38.25">
      <c r="A106" s="46" t="s">
        <v>517</v>
      </c>
      <c r="B106" s="42"/>
      <c r="C106" s="43" t="s">
        <v>200</v>
      </c>
      <c r="D106" s="43" t="s">
        <v>195</v>
      </c>
      <c r="E106" s="42" t="s">
        <v>14</v>
      </c>
      <c r="F106" s="44" t="s">
        <v>137</v>
      </c>
      <c r="G106" s="58">
        <v>3000</v>
      </c>
      <c r="H106" s="2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s="47" customFormat="1" ht="51">
      <c r="A107" s="46" t="s">
        <v>518</v>
      </c>
      <c r="B107" s="42"/>
      <c r="C107" s="43" t="s">
        <v>200</v>
      </c>
      <c r="D107" s="43" t="s">
        <v>195</v>
      </c>
      <c r="E107" s="42" t="s">
        <v>15</v>
      </c>
      <c r="F107" s="44" t="s">
        <v>137</v>
      </c>
      <c r="G107" s="58">
        <v>1840</v>
      </c>
      <c r="H107" s="2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s="51" customFormat="1" ht="12.75">
      <c r="A108" s="35" t="s">
        <v>218</v>
      </c>
      <c r="B108" s="40"/>
      <c r="C108" s="7" t="s">
        <v>200</v>
      </c>
      <c r="D108" s="7" t="s">
        <v>190</v>
      </c>
      <c r="E108" s="40" t="s">
        <v>38</v>
      </c>
      <c r="F108" s="41" t="s">
        <v>39</v>
      </c>
      <c r="G108" s="59">
        <f>G109</f>
        <v>95</v>
      </c>
      <c r="H108" s="2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8" s="9" customFormat="1" ht="25.5">
      <c r="A109" s="35" t="s">
        <v>465</v>
      </c>
      <c r="B109" s="40"/>
      <c r="C109" s="7" t="s">
        <v>200</v>
      </c>
      <c r="D109" s="7" t="s">
        <v>190</v>
      </c>
      <c r="E109" s="40" t="s">
        <v>463</v>
      </c>
      <c r="F109" s="41" t="s">
        <v>39</v>
      </c>
      <c r="G109" s="59">
        <f>G110</f>
        <v>95</v>
      </c>
      <c r="H109" s="28"/>
    </row>
    <row r="110" spans="1:8" s="9" customFormat="1" ht="12.75">
      <c r="A110" s="92" t="s">
        <v>263</v>
      </c>
      <c r="B110" s="40"/>
      <c r="C110" s="7" t="s">
        <v>200</v>
      </c>
      <c r="D110" s="7" t="s">
        <v>190</v>
      </c>
      <c r="E110" s="40" t="s">
        <v>464</v>
      </c>
      <c r="F110" s="41" t="s">
        <v>39</v>
      </c>
      <c r="G110" s="59">
        <f>G111</f>
        <v>95</v>
      </c>
      <c r="H110" s="28"/>
    </row>
    <row r="111" spans="1:28" s="47" customFormat="1" ht="12.75">
      <c r="A111" s="46" t="s">
        <v>67</v>
      </c>
      <c r="B111" s="42"/>
      <c r="C111" s="43" t="s">
        <v>200</v>
      </c>
      <c r="D111" s="43" t="s">
        <v>190</v>
      </c>
      <c r="E111" s="42" t="s">
        <v>464</v>
      </c>
      <c r="F111" s="44" t="s">
        <v>209</v>
      </c>
      <c r="G111" s="58">
        <v>95</v>
      </c>
      <c r="H111" s="2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7" ht="25.5">
      <c r="A112" s="83" t="s">
        <v>384</v>
      </c>
      <c r="B112" s="3" t="s">
        <v>270</v>
      </c>
      <c r="C112" s="1"/>
      <c r="D112" s="1"/>
      <c r="E112" s="1"/>
      <c r="F112" s="10"/>
      <c r="G112" s="56">
        <f>G113+G125+G130</f>
        <v>10136.8</v>
      </c>
    </row>
    <row r="113" spans="1:7" ht="12.75">
      <c r="A113" s="73" t="s">
        <v>225</v>
      </c>
      <c r="B113" s="40"/>
      <c r="C113" s="7" t="s">
        <v>189</v>
      </c>
      <c r="D113" s="7" t="s">
        <v>37</v>
      </c>
      <c r="E113" s="40" t="s">
        <v>38</v>
      </c>
      <c r="F113" s="41" t="s">
        <v>39</v>
      </c>
      <c r="G113" s="57">
        <f>G114</f>
        <v>5076.799999999999</v>
      </c>
    </row>
    <row r="114" spans="1:7" ht="12.75">
      <c r="A114" s="73" t="s">
        <v>214</v>
      </c>
      <c r="B114" s="40"/>
      <c r="C114" s="7" t="s">
        <v>189</v>
      </c>
      <c r="D114" s="7" t="s">
        <v>51</v>
      </c>
      <c r="E114" s="40" t="s">
        <v>38</v>
      </c>
      <c r="F114" s="41" t="s">
        <v>39</v>
      </c>
      <c r="G114" s="57">
        <f>G115+G119+G122</f>
        <v>5076.799999999999</v>
      </c>
    </row>
    <row r="115" spans="1:7" ht="51">
      <c r="A115" s="49" t="s">
        <v>35</v>
      </c>
      <c r="B115" s="40"/>
      <c r="C115" s="7" t="s">
        <v>189</v>
      </c>
      <c r="D115" s="7" t="s">
        <v>51</v>
      </c>
      <c r="E115" s="40" t="s">
        <v>40</v>
      </c>
      <c r="F115" s="41" t="s">
        <v>39</v>
      </c>
      <c r="G115" s="57">
        <f>G116</f>
        <v>3804.4</v>
      </c>
    </row>
    <row r="116" spans="1:7" ht="12.75">
      <c r="A116" s="49" t="s">
        <v>252</v>
      </c>
      <c r="B116" s="40"/>
      <c r="C116" s="7" t="s">
        <v>189</v>
      </c>
      <c r="D116" s="7" t="s">
        <v>51</v>
      </c>
      <c r="E116" s="40" t="s">
        <v>44</v>
      </c>
      <c r="F116" s="41" t="s">
        <v>39</v>
      </c>
      <c r="G116" s="66">
        <f>G117</f>
        <v>3804.4</v>
      </c>
    </row>
    <row r="117" spans="1:7" ht="25.5">
      <c r="A117" s="34" t="s">
        <v>42</v>
      </c>
      <c r="B117" s="30"/>
      <c r="C117" s="17" t="s">
        <v>189</v>
      </c>
      <c r="D117" s="17" t="s">
        <v>51</v>
      </c>
      <c r="E117" s="30" t="s">
        <v>44</v>
      </c>
      <c r="F117" s="31" t="s">
        <v>208</v>
      </c>
      <c r="G117" s="66">
        <f>G118</f>
        <v>3804.4</v>
      </c>
    </row>
    <row r="118" spans="1:28" s="47" customFormat="1" ht="12.75">
      <c r="A118" s="54" t="s">
        <v>385</v>
      </c>
      <c r="B118" s="42"/>
      <c r="C118" s="43" t="s">
        <v>189</v>
      </c>
      <c r="D118" s="43" t="s">
        <v>51</v>
      </c>
      <c r="E118" s="42" t="s">
        <v>147</v>
      </c>
      <c r="F118" s="44" t="s">
        <v>208</v>
      </c>
      <c r="G118" s="58">
        <f>3818.8-14.4</f>
        <v>3804.4</v>
      </c>
      <c r="H118" s="2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104"/>
      <c r="T118" s="6"/>
      <c r="U118" s="6"/>
      <c r="V118" s="6"/>
      <c r="W118" s="6"/>
      <c r="X118" s="6"/>
      <c r="Y118" s="6"/>
      <c r="Z118" s="6"/>
      <c r="AA118" s="6"/>
      <c r="AB118" s="6"/>
    </row>
    <row r="119" spans="1:7" ht="38.25">
      <c r="A119" s="49" t="s">
        <v>228</v>
      </c>
      <c r="B119" s="40"/>
      <c r="C119" s="7" t="s">
        <v>189</v>
      </c>
      <c r="D119" s="7" t="s">
        <v>51</v>
      </c>
      <c r="E119" s="40" t="s">
        <v>59</v>
      </c>
      <c r="F119" s="41" t="s">
        <v>39</v>
      </c>
      <c r="G119" s="59">
        <f>G120</f>
        <v>1258</v>
      </c>
    </row>
    <row r="120" spans="1:7" ht="38.25">
      <c r="A120" s="49" t="s">
        <v>255</v>
      </c>
      <c r="B120" s="40"/>
      <c r="C120" s="7" t="s">
        <v>189</v>
      </c>
      <c r="D120" s="7" t="s">
        <v>51</v>
      </c>
      <c r="E120" s="40" t="s">
        <v>60</v>
      </c>
      <c r="F120" s="41" t="s">
        <v>39</v>
      </c>
      <c r="G120" s="59">
        <f>G121</f>
        <v>1258</v>
      </c>
    </row>
    <row r="121" spans="1:28" s="47" customFormat="1" ht="25.5">
      <c r="A121" s="46" t="s">
        <v>42</v>
      </c>
      <c r="B121" s="42"/>
      <c r="C121" s="43" t="s">
        <v>189</v>
      </c>
      <c r="D121" s="43" t="s">
        <v>51</v>
      </c>
      <c r="E121" s="42" t="s">
        <v>60</v>
      </c>
      <c r="F121" s="44" t="s">
        <v>208</v>
      </c>
      <c r="G121" s="58">
        <v>1258</v>
      </c>
      <c r="H121" s="2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s="47" customFormat="1" ht="12.75">
      <c r="A122" s="35" t="s">
        <v>249</v>
      </c>
      <c r="B122" s="40"/>
      <c r="C122" s="7" t="s">
        <v>189</v>
      </c>
      <c r="D122" s="7" t="s">
        <v>51</v>
      </c>
      <c r="E122" s="40" t="s">
        <v>163</v>
      </c>
      <c r="F122" s="41" t="s">
        <v>39</v>
      </c>
      <c r="G122" s="59">
        <f>G123</f>
        <v>14.4</v>
      </c>
      <c r="H122" s="2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s="47" customFormat="1" ht="25.5">
      <c r="A123" s="34" t="s">
        <v>42</v>
      </c>
      <c r="B123" s="30"/>
      <c r="C123" s="17" t="s">
        <v>189</v>
      </c>
      <c r="D123" s="17" t="s">
        <v>51</v>
      </c>
      <c r="E123" s="30" t="s">
        <v>163</v>
      </c>
      <c r="F123" s="31" t="s">
        <v>208</v>
      </c>
      <c r="G123" s="59">
        <f>G124</f>
        <v>14.4</v>
      </c>
      <c r="H123" s="2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s="47" customFormat="1" ht="38.25">
      <c r="A124" s="54" t="s">
        <v>500</v>
      </c>
      <c r="B124" s="42"/>
      <c r="C124" s="43" t="s">
        <v>189</v>
      </c>
      <c r="D124" s="43" t="s">
        <v>51</v>
      </c>
      <c r="E124" s="42" t="s">
        <v>503</v>
      </c>
      <c r="F124" s="44" t="s">
        <v>208</v>
      </c>
      <c r="G124" s="58">
        <v>14.4</v>
      </c>
      <c r="H124" s="2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7" ht="12.75">
      <c r="A125" s="73" t="s">
        <v>79</v>
      </c>
      <c r="B125" s="40"/>
      <c r="C125" s="7" t="s">
        <v>198</v>
      </c>
      <c r="D125" s="7" t="s">
        <v>37</v>
      </c>
      <c r="E125" s="40" t="s">
        <v>38</v>
      </c>
      <c r="F125" s="41" t="s">
        <v>39</v>
      </c>
      <c r="G125" s="57">
        <f>G126</f>
        <v>365</v>
      </c>
    </row>
    <row r="126" spans="1:7" ht="12.75">
      <c r="A126" s="72" t="s">
        <v>215</v>
      </c>
      <c r="B126" s="40"/>
      <c r="C126" s="7" t="s">
        <v>198</v>
      </c>
      <c r="D126" s="7" t="s">
        <v>56</v>
      </c>
      <c r="E126" s="40" t="s">
        <v>38</v>
      </c>
      <c r="F126" s="41" t="s">
        <v>39</v>
      </c>
      <c r="G126" s="57">
        <f>G127</f>
        <v>365</v>
      </c>
    </row>
    <row r="127" spans="1:7" ht="25.5">
      <c r="A127" s="49" t="s">
        <v>241</v>
      </c>
      <c r="B127" s="40"/>
      <c r="C127" s="7" t="s">
        <v>198</v>
      </c>
      <c r="D127" s="7" t="s">
        <v>56</v>
      </c>
      <c r="E127" s="40" t="s">
        <v>88</v>
      </c>
      <c r="F127" s="41" t="s">
        <v>39</v>
      </c>
      <c r="G127" s="59">
        <f>G128</f>
        <v>365</v>
      </c>
    </row>
    <row r="128" spans="1:7" ht="25.5">
      <c r="A128" s="49" t="s">
        <v>256</v>
      </c>
      <c r="B128" s="40"/>
      <c r="C128" s="7" t="s">
        <v>198</v>
      </c>
      <c r="D128" s="7" t="s">
        <v>56</v>
      </c>
      <c r="E128" s="40" t="s">
        <v>89</v>
      </c>
      <c r="F128" s="41" t="s">
        <v>39</v>
      </c>
      <c r="G128" s="59">
        <f>G129</f>
        <v>365</v>
      </c>
    </row>
    <row r="129" spans="1:28" s="47" customFormat="1" ht="25.5">
      <c r="A129" s="46" t="s">
        <v>42</v>
      </c>
      <c r="B129" s="42"/>
      <c r="C129" s="43" t="s">
        <v>198</v>
      </c>
      <c r="D129" s="43" t="s">
        <v>56</v>
      </c>
      <c r="E129" s="42" t="s">
        <v>89</v>
      </c>
      <c r="F129" s="44" t="s">
        <v>208</v>
      </c>
      <c r="G129" s="58">
        <v>365</v>
      </c>
      <c r="H129" s="2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8" s="9" customFormat="1" ht="12.75">
      <c r="A130" s="49" t="s">
        <v>230</v>
      </c>
      <c r="B130" s="40"/>
      <c r="C130" s="7" t="s">
        <v>191</v>
      </c>
      <c r="D130" s="7" t="s">
        <v>37</v>
      </c>
      <c r="E130" s="40" t="s">
        <v>38</v>
      </c>
      <c r="F130" s="41" t="s">
        <v>39</v>
      </c>
      <c r="G130" s="57">
        <f>G131+G135</f>
        <v>4695</v>
      </c>
      <c r="H130" s="28"/>
    </row>
    <row r="131" spans="1:8" s="9" customFormat="1" ht="12.75">
      <c r="A131" s="49" t="s">
        <v>201</v>
      </c>
      <c r="B131" s="40"/>
      <c r="C131" s="7" t="s">
        <v>191</v>
      </c>
      <c r="D131" s="7" t="s">
        <v>189</v>
      </c>
      <c r="E131" s="40" t="s">
        <v>38</v>
      </c>
      <c r="F131" s="41" t="s">
        <v>39</v>
      </c>
      <c r="G131" s="57">
        <f>G132</f>
        <v>1300</v>
      </c>
      <c r="H131" s="28"/>
    </row>
    <row r="132" spans="1:8" s="9" customFormat="1" ht="12.75">
      <c r="A132" s="49" t="s">
        <v>90</v>
      </c>
      <c r="B132" s="40"/>
      <c r="C132" s="7" t="s">
        <v>191</v>
      </c>
      <c r="D132" s="7" t="s">
        <v>189</v>
      </c>
      <c r="E132" s="40" t="s">
        <v>161</v>
      </c>
      <c r="F132" s="41" t="s">
        <v>39</v>
      </c>
      <c r="G132" s="57">
        <f>G133</f>
        <v>1300</v>
      </c>
      <c r="H132" s="28"/>
    </row>
    <row r="133" spans="1:8" s="9" customFormat="1" ht="12.75">
      <c r="A133" s="49" t="s">
        <v>160</v>
      </c>
      <c r="B133" s="40"/>
      <c r="C133" s="7" t="s">
        <v>191</v>
      </c>
      <c r="D133" s="7" t="s">
        <v>189</v>
      </c>
      <c r="E133" s="40" t="s">
        <v>162</v>
      </c>
      <c r="F133" s="41" t="s">
        <v>39</v>
      </c>
      <c r="G133" s="57">
        <f>G134</f>
        <v>1300</v>
      </c>
      <c r="H133" s="28"/>
    </row>
    <row r="134" spans="1:7" ht="25.5">
      <c r="A134" s="46" t="s">
        <v>42</v>
      </c>
      <c r="B134" s="42"/>
      <c r="C134" s="43" t="s">
        <v>191</v>
      </c>
      <c r="D134" s="43" t="s">
        <v>189</v>
      </c>
      <c r="E134" s="42" t="s">
        <v>162</v>
      </c>
      <c r="F134" s="44" t="s">
        <v>208</v>
      </c>
      <c r="G134" s="63">
        <v>1300</v>
      </c>
    </row>
    <row r="135" spans="1:7" ht="12.75">
      <c r="A135" s="74" t="s">
        <v>202</v>
      </c>
      <c r="B135" s="40"/>
      <c r="C135" s="7" t="s">
        <v>191</v>
      </c>
      <c r="D135" s="7" t="s">
        <v>196</v>
      </c>
      <c r="E135" s="40" t="s">
        <v>38</v>
      </c>
      <c r="F135" s="41" t="s">
        <v>39</v>
      </c>
      <c r="G135" s="59">
        <f>G136</f>
        <v>3395</v>
      </c>
    </row>
    <row r="136" spans="1:7" ht="12.75">
      <c r="A136" s="49" t="s">
        <v>164</v>
      </c>
      <c r="B136" s="40"/>
      <c r="C136" s="7" t="s">
        <v>191</v>
      </c>
      <c r="D136" s="7" t="s">
        <v>196</v>
      </c>
      <c r="E136" s="40" t="s">
        <v>166</v>
      </c>
      <c r="F136" s="41" t="s">
        <v>39</v>
      </c>
      <c r="G136" s="59">
        <f>G137</f>
        <v>3395</v>
      </c>
    </row>
    <row r="137" spans="1:8" s="9" customFormat="1" ht="12.75">
      <c r="A137" s="49" t="s">
        <v>165</v>
      </c>
      <c r="B137" s="40"/>
      <c r="C137" s="7" t="s">
        <v>191</v>
      </c>
      <c r="D137" s="7" t="s">
        <v>196</v>
      </c>
      <c r="E137" s="40" t="s">
        <v>167</v>
      </c>
      <c r="F137" s="41" t="s">
        <v>39</v>
      </c>
      <c r="G137" s="59">
        <f>G138</f>
        <v>3395</v>
      </c>
      <c r="H137" s="28"/>
    </row>
    <row r="138" spans="1:28" s="51" customFormat="1" ht="25.5">
      <c r="A138" s="46" t="s">
        <v>42</v>
      </c>
      <c r="B138" s="42"/>
      <c r="C138" s="43" t="s">
        <v>191</v>
      </c>
      <c r="D138" s="43" t="s">
        <v>196</v>
      </c>
      <c r="E138" s="42" t="s">
        <v>167</v>
      </c>
      <c r="F138" s="44" t="s">
        <v>208</v>
      </c>
      <c r="G138" s="58">
        <v>3395</v>
      </c>
      <c r="H138" s="22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7" ht="12.75">
      <c r="A139" s="27" t="s">
        <v>259</v>
      </c>
      <c r="B139" s="3" t="s">
        <v>331</v>
      </c>
      <c r="C139" s="1"/>
      <c r="D139" s="1"/>
      <c r="E139" s="1"/>
      <c r="F139" s="10"/>
      <c r="G139" s="56">
        <f>SUM(G140)</f>
        <v>789.4</v>
      </c>
    </row>
    <row r="140" spans="1:7" ht="12.75">
      <c r="A140" s="73" t="s">
        <v>225</v>
      </c>
      <c r="B140" s="40"/>
      <c r="C140" s="7" t="s">
        <v>189</v>
      </c>
      <c r="D140" s="7" t="s">
        <v>37</v>
      </c>
      <c r="E140" s="40" t="s">
        <v>38</v>
      </c>
      <c r="F140" s="41" t="s">
        <v>39</v>
      </c>
      <c r="G140" s="57">
        <f>SUM(G141)</f>
        <v>789.4</v>
      </c>
    </row>
    <row r="141" spans="1:7" ht="12.75">
      <c r="A141" s="73" t="s">
        <v>214</v>
      </c>
      <c r="B141" s="40"/>
      <c r="C141" s="7" t="s">
        <v>189</v>
      </c>
      <c r="D141" s="7" t="s">
        <v>51</v>
      </c>
      <c r="E141" s="40" t="s">
        <v>38</v>
      </c>
      <c r="F141" s="41" t="s">
        <v>39</v>
      </c>
      <c r="G141" s="57">
        <f>SUM(G142)</f>
        <v>789.4</v>
      </c>
    </row>
    <row r="142" spans="1:7" ht="25.5">
      <c r="A142" s="49" t="s">
        <v>224</v>
      </c>
      <c r="B142" s="40"/>
      <c r="C142" s="7" t="s">
        <v>189</v>
      </c>
      <c r="D142" s="7" t="s">
        <v>51</v>
      </c>
      <c r="E142" s="40" t="s">
        <v>61</v>
      </c>
      <c r="F142" s="41" t="s">
        <v>39</v>
      </c>
      <c r="G142" s="57">
        <f>SUM(G143)</f>
        <v>789.4</v>
      </c>
    </row>
    <row r="143" spans="1:7" ht="25.5">
      <c r="A143" s="49" t="s">
        <v>257</v>
      </c>
      <c r="B143" s="40"/>
      <c r="C143" s="7" t="s">
        <v>189</v>
      </c>
      <c r="D143" s="7" t="s">
        <v>51</v>
      </c>
      <c r="E143" s="40" t="s">
        <v>108</v>
      </c>
      <c r="F143" s="41" t="s">
        <v>39</v>
      </c>
      <c r="G143" s="57">
        <f>G145+G147+G149</f>
        <v>789.4</v>
      </c>
    </row>
    <row r="144" spans="1:7" ht="25.5">
      <c r="A144" s="49" t="s">
        <v>0</v>
      </c>
      <c r="B144" s="40"/>
      <c r="C144" s="7" t="s">
        <v>189</v>
      </c>
      <c r="D144" s="7" t="s">
        <v>51</v>
      </c>
      <c r="E144" s="40" t="s">
        <v>321</v>
      </c>
      <c r="F144" s="41" t="s">
        <v>39</v>
      </c>
      <c r="G144" s="57">
        <f>G145+G147+G149</f>
        <v>789.4</v>
      </c>
    </row>
    <row r="145" spans="1:7" ht="12.75">
      <c r="A145" s="46" t="s">
        <v>54</v>
      </c>
      <c r="B145" s="42"/>
      <c r="C145" s="43" t="s">
        <v>189</v>
      </c>
      <c r="D145" s="43" t="s">
        <v>51</v>
      </c>
      <c r="E145" s="42" t="s">
        <v>321</v>
      </c>
      <c r="F145" s="44" t="s">
        <v>251</v>
      </c>
      <c r="G145" s="58">
        <v>720.1</v>
      </c>
    </row>
    <row r="146" spans="1:7" ht="25.5">
      <c r="A146" s="35" t="s">
        <v>453</v>
      </c>
      <c r="B146" s="30"/>
      <c r="C146" s="7" t="s">
        <v>189</v>
      </c>
      <c r="D146" s="7" t="s">
        <v>51</v>
      </c>
      <c r="E146" s="40" t="s">
        <v>466</v>
      </c>
      <c r="F146" s="41" t="s">
        <v>39</v>
      </c>
      <c r="G146" s="59">
        <f>G147</f>
        <v>6.4</v>
      </c>
    </row>
    <row r="147" spans="1:7" ht="12.75">
      <c r="A147" s="46" t="s">
        <v>54</v>
      </c>
      <c r="B147" s="42"/>
      <c r="C147" s="43" t="s">
        <v>189</v>
      </c>
      <c r="D147" s="43" t="s">
        <v>51</v>
      </c>
      <c r="E147" s="42" t="s">
        <v>466</v>
      </c>
      <c r="F147" s="44" t="s">
        <v>251</v>
      </c>
      <c r="G147" s="58">
        <v>6.4</v>
      </c>
    </row>
    <row r="148" spans="1:7" ht="45.75" customHeight="1">
      <c r="A148" s="35" t="s">
        <v>434</v>
      </c>
      <c r="B148" s="40"/>
      <c r="C148" s="7" t="s">
        <v>189</v>
      </c>
      <c r="D148" s="7" t="s">
        <v>51</v>
      </c>
      <c r="E148" s="40" t="s">
        <v>435</v>
      </c>
      <c r="F148" s="41" t="s">
        <v>39</v>
      </c>
      <c r="G148" s="57">
        <f>G149</f>
        <v>62.9</v>
      </c>
    </row>
    <row r="149" spans="1:7" ht="12.75">
      <c r="A149" s="46" t="s">
        <v>54</v>
      </c>
      <c r="B149" s="42"/>
      <c r="C149" s="43" t="s">
        <v>189</v>
      </c>
      <c r="D149" s="43" t="s">
        <v>51</v>
      </c>
      <c r="E149" s="42" t="s">
        <v>435</v>
      </c>
      <c r="F149" s="44" t="s">
        <v>251</v>
      </c>
      <c r="G149" s="63">
        <v>62.9</v>
      </c>
    </row>
    <row r="150" spans="1:9" s="16" customFormat="1" ht="12.75">
      <c r="A150" s="14" t="s">
        <v>194</v>
      </c>
      <c r="B150" s="3" t="s">
        <v>271</v>
      </c>
      <c r="C150" s="15"/>
      <c r="D150" s="15"/>
      <c r="E150" s="4"/>
      <c r="F150" s="12"/>
      <c r="G150" s="56">
        <f>G151+G162+G172+G177+G186+G201+G196+G167</f>
        <v>36829.1</v>
      </c>
      <c r="H150" s="112"/>
      <c r="I150" s="85"/>
    </row>
    <row r="151" spans="1:8" s="16" customFormat="1" ht="12.75">
      <c r="A151" s="73" t="s">
        <v>225</v>
      </c>
      <c r="B151" s="40"/>
      <c r="C151" s="7" t="s">
        <v>189</v>
      </c>
      <c r="D151" s="7" t="s">
        <v>37</v>
      </c>
      <c r="E151" s="40" t="s">
        <v>38</v>
      </c>
      <c r="F151" s="41" t="s">
        <v>39</v>
      </c>
      <c r="G151" s="57">
        <f>G152+G158</f>
        <v>18430.6</v>
      </c>
      <c r="H151" s="113"/>
    </row>
    <row r="152" spans="1:8" s="16" customFormat="1" ht="38.25">
      <c r="A152" s="49" t="s">
        <v>47</v>
      </c>
      <c r="B152" s="40"/>
      <c r="C152" s="7" t="s">
        <v>189</v>
      </c>
      <c r="D152" s="7" t="s">
        <v>190</v>
      </c>
      <c r="E152" s="40" t="s">
        <v>38</v>
      </c>
      <c r="F152" s="41" t="s">
        <v>39</v>
      </c>
      <c r="G152" s="59">
        <f>G153</f>
        <v>7130.6</v>
      </c>
      <c r="H152" s="113"/>
    </row>
    <row r="153" spans="1:8" s="16" customFormat="1" ht="51">
      <c r="A153" s="49" t="s">
        <v>35</v>
      </c>
      <c r="B153" s="40"/>
      <c r="C153" s="7" t="s">
        <v>189</v>
      </c>
      <c r="D153" s="7" t="s">
        <v>190</v>
      </c>
      <c r="E153" s="40" t="s">
        <v>40</v>
      </c>
      <c r="F153" s="41" t="s">
        <v>39</v>
      </c>
      <c r="G153" s="59">
        <f>G154</f>
        <v>7130.6</v>
      </c>
      <c r="H153" s="113"/>
    </row>
    <row r="154" spans="1:8" s="16" customFormat="1" ht="12.75">
      <c r="A154" s="49" t="s">
        <v>252</v>
      </c>
      <c r="B154" s="40"/>
      <c r="C154" s="7" t="s">
        <v>189</v>
      </c>
      <c r="D154" s="7" t="s">
        <v>190</v>
      </c>
      <c r="E154" s="40" t="s">
        <v>44</v>
      </c>
      <c r="F154" s="41" t="s">
        <v>39</v>
      </c>
      <c r="G154" s="59">
        <f>G155+G156</f>
        <v>7130.6</v>
      </c>
      <c r="H154" s="113"/>
    </row>
    <row r="155" spans="1:28" s="47" customFormat="1" ht="25.5">
      <c r="A155" s="46" t="s">
        <v>42</v>
      </c>
      <c r="B155" s="42"/>
      <c r="C155" s="43" t="s">
        <v>189</v>
      </c>
      <c r="D155" s="43" t="s">
        <v>190</v>
      </c>
      <c r="E155" s="42" t="s">
        <v>44</v>
      </c>
      <c r="F155" s="44" t="s">
        <v>208</v>
      </c>
      <c r="G155" s="58">
        <v>2586.8</v>
      </c>
      <c r="H155" s="22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8" s="9" customFormat="1" ht="38.25">
      <c r="A156" s="49" t="s">
        <v>283</v>
      </c>
      <c r="B156" s="40"/>
      <c r="C156" s="7" t="s">
        <v>189</v>
      </c>
      <c r="D156" s="7" t="s">
        <v>190</v>
      </c>
      <c r="E156" s="40" t="s">
        <v>422</v>
      </c>
      <c r="F156" s="41" t="s">
        <v>39</v>
      </c>
      <c r="G156" s="59">
        <f>G157</f>
        <v>4543.8</v>
      </c>
      <c r="H156" s="28"/>
    </row>
    <row r="157" spans="1:28" s="47" customFormat="1" ht="25.5">
      <c r="A157" s="46" t="s">
        <v>42</v>
      </c>
      <c r="B157" s="42"/>
      <c r="C157" s="43" t="s">
        <v>189</v>
      </c>
      <c r="D157" s="43" t="s">
        <v>190</v>
      </c>
      <c r="E157" s="42" t="s">
        <v>422</v>
      </c>
      <c r="F157" s="44" t="s">
        <v>208</v>
      </c>
      <c r="G157" s="58">
        <v>4543.8</v>
      </c>
      <c r="H157" s="22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8" s="9" customFormat="1" ht="12.75">
      <c r="A158" s="49" t="s">
        <v>244</v>
      </c>
      <c r="B158" s="40"/>
      <c r="C158" s="7" t="s">
        <v>189</v>
      </c>
      <c r="D158" s="7" t="s">
        <v>56</v>
      </c>
      <c r="E158" s="40" t="s">
        <v>38</v>
      </c>
      <c r="F158" s="41" t="s">
        <v>39</v>
      </c>
      <c r="G158" s="57">
        <f>G159</f>
        <v>11300</v>
      </c>
      <c r="H158" s="28"/>
    </row>
    <row r="159" spans="1:8" s="9" customFormat="1" ht="12.75">
      <c r="A159" s="49" t="s">
        <v>244</v>
      </c>
      <c r="B159" s="40"/>
      <c r="C159" s="7" t="s">
        <v>189</v>
      </c>
      <c r="D159" s="7" t="s">
        <v>56</v>
      </c>
      <c r="E159" s="40" t="s">
        <v>57</v>
      </c>
      <c r="F159" s="41" t="s">
        <v>39</v>
      </c>
      <c r="G159" s="57">
        <f>G160</f>
        <v>11300</v>
      </c>
      <c r="H159" s="28"/>
    </row>
    <row r="160" spans="1:7" ht="12.75">
      <c r="A160" s="49" t="s">
        <v>50</v>
      </c>
      <c r="B160" s="40"/>
      <c r="C160" s="7" t="s">
        <v>189</v>
      </c>
      <c r="D160" s="7" t="s">
        <v>56</v>
      </c>
      <c r="E160" s="40" t="s">
        <v>58</v>
      </c>
      <c r="F160" s="41" t="s">
        <v>39</v>
      </c>
      <c r="G160" s="57">
        <f>G161</f>
        <v>11300</v>
      </c>
    </row>
    <row r="161" spans="1:28" s="47" customFormat="1" ht="12.75">
      <c r="A161" s="46" t="s">
        <v>49</v>
      </c>
      <c r="B161" s="42"/>
      <c r="C161" s="43" t="s">
        <v>189</v>
      </c>
      <c r="D161" s="43" t="s">
        <v>56</v>
      </c>
      <c r="E161" s="42" t="s">
        <v>58</v>
      </c>
      <c r="F161" s="44" t="s">
        <v>238</v>
      </c>
      <c r="G161" s="58">
        <f>12000-700</f>
        <v>11300</v>
      </c>
      <c r="H161" s="22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s="47" customFormat="1" ht="25.5">
      <c r="A162" s="35" t="s">
        <v>226</v>
      </c>
      <c r="B162" s="40"/>
      <c r="C162" s="7" t="s">
        <v>195</v>
      </c>
      <c r="D162" s="7" t="s">
        <v>37</v>
      </c>
      <c r="E162" s="40" t="s">
        <v>38</v>
      </c>
      <c r="F162" s="41" t="s">
        <v>39</v>
      </c>
      <c r="G162" s="59">
        <f>G163</f>
        <v>250</v>
      </c>
      <c r="H162" s="22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s="47" customFormat="1" ht="12.75">
      <c r="A163" s="35" t="s">
        <v>206</v>
      </c>
      <c r="B163" s="108"/>
      <c r="C163" s="7" t="s">
        <v>195</v>
      </c>
      <c r="D163" s="7" t="s">
        <v>196</v>
      </c>
      <c r="E163" s="40" t="s">
        <v>38</v>
      </c>
      <c r="F163" s="41" t="s">
        <v>39</v>
      </c>
      <c r="G163" s="59">
        <f>G164</f>
        <v>250</v>
      </c>
      <c r="H163" s="22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s="47" customFormat="1" ht="12.75">
      <c r="A164" s="35" t="s">
        <v>249</v>
      </c>
      <c r="B164" s="7"/>
      <c r="C164" s="7" t="s">
        <v>195</v>
      </c>
      <c r="D164" s="7" t="s">
        <v>196</v>
      </c>
      <c r="E164" s="40" t="s">
        <v>163</v>
      </c>
      <c r="F164" s="41" t="s">
        <v>39</v>
      </c>
      <c r="G164" s="59">
        <f>G165</f>
        <v>250</v>
      </c>
      <c r="H164" s="22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s="47" customFormat="1" ht="25.5">
      <c r="A165" s="34" t="s">
        <v>42</v>
      </c>
      <c r="B165" s="17"/>
      <c r="C165" s="17" t="s">
        <v>195</v>
      </c>
      <c r="D165" s="17" t="s">
        <v>196</v>
      </c>
      <c r="E165" s="30" t="s">
        <v>163</v>
      </c>
      <c r="F165" s="31" t="s">
        <v>208</v>
      </c>
      <c r="G165" s="62">
        <f>G166</f>
        <v>250</v>
      </c>
      <c r="H165" s="22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s="47" customFormat="1" ht="45" customHeight="1">
      <c r="A166" s="46" t="s">
        <v>515</v>
      </c>
      <c r="B166" s="42"/>
      <c r="C166" s="43" t="s">
        <v>195</v>
      </c>
      <c r="D166" s="43" t="s">
        <v>196</v>
      </c>
      <c r="E166" s="42" t="s">
        <v>16</v>
      </c>
      <c r="F166" s="44" t="s">
        <v>208</v>
      </c>
      <c r="G166" s="58">
        <v>250</v>
      </c>
      <c r="H166" s="22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s="47" customFormat="1" ht="12.75">
      <c r="A167" s="126" t="s">
        <v>79</v>
      </c>
      <c r="B167" s="40"/>
      <c r="C167" s="7" t="s">
        <v>198</v>
      </c>
      <c r="D167" s="7" t="s">
        <v>37</v>
      </c>
      <c r="E167" s="40" t="s">
        <v>38</v>
      </c>
      <c r="F167" s="41" t="s">
        <v>39</v>
      </c>
      <c r="G167" s="59">
        <f>G168</f>
        <v>700</v>
      </c>
      <c r="H167" s="22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s="47" customFormat="1" ht="12.75">
      <c r="A168" s="127" t="s">
        <v>215</v>
      </c>
      <c r="B168" s="40"/>
      <c r="C168" s="7" t="s">
        <v>198</v>
      </c>
      <c r="D168" s="7" t="s">
        <v>56</v>
      </c>
      <c r="E168" s="40" t="s">
        <v>38</v>
      </c>
      <c r="F168" s="41" t="s">
        <v>39</v>
      </c>
      <c r="G168" s="59">
        <f>G169</f>
        <v>700</v>
      </c>
      <c r="H168" s="22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s="47" customFormat="1" ht="12.75">
      <c r="A169" s="128" t="s">
        <v>249</v>
      </c>
      <c r="B169" s="30"/>
      <c r="C169" s="7" t="s">
        <v>198</v>
      </c>
      <c r="D169" s="7" t="s">
        <v>56</v>
      </c>
      <c r="E169" s="40" t="s">
        <v>163</v>
      </c>
      <c r="F169" s="41" t="s">
        <v>39</v>
      </c>
      <c r="G169" s="59">
        <f>G170</f>
        <v>700</v>
      </c>
      <c r="H169" s="22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s="47" customFormat="1" ht="25.5">
      <c r="A170" s="48" t="s">
        <v>42</v>
      </c>
      <c r="B170" s="40"/>
      <c r="C170" s="7" t="s">
        <v>198</v>
      </c>
      <c r="D170" s="7" t="s">
        <v>56</v>
      </c>
      <c r="E170" s="40" t="s">
        <v>163</v>
      </c>
      <c r="F170" s="41" t="s">
        <v>208</v>
      </c>
      <c r="G170" s="59">
        <f>G171</f>
        <v>700</v>
      </c>
      <c r="H170" s="22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s="47" customFormat="1" ht="38.25">
      <c r="A171" s="46" t="s">
        <v>501</v>
      </c>
      <c r="B171" s="42"/>
      <c r="C171" s="43" t="s">
        <v>198</v>
      </c>
      <c r="D171" s="43" t="s">
        <v>56</v>
      </c>
      <c r="E171" s="42" t="s">
        <v>502</v>
      </c>
      <c r="F171" s="44" t="s">
        <v>208</v>
      </c>
      <c r="G171" s="58">
        <v>700</v>
      </c>
      <c r="H171" s="22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s="47" customFormat="1" ht="12.75">
      <c r="A172" s="35" t="s">
        <v>227</v>
      </c>
      <c r="B172" s="7"/>
      <c r="C172" s="7" t="s">
        <v>190</v>
      </c>
      <c r="D172" s="7" t="s">
        <v>37</v>
      </c>
      <c r="E172" s="40" t="s">
        <v>38</v>
      </c>
      <c r="F172" s="41" t="s">
        <v>39</v>
      </c>
      <c r="G172" s="59">
        <f>G173</f>
        <v>1290</v>
      </c>
      <c r="H172" s="22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s="47" customFormat="1" ht="25.5">
      <c r="A173" s="35" t="s">
        <v>346</v>
      </c>
      <c r="B173" s="7"/>
      <c r="C173" s="7" t="s">
        <v>190</v>
      </c>
      <c r="D173" s="7" t="s">
        <v>191</v>
      </c>
      <c r="E173" s="40" t="s">
        <v>38</v>
      </c>
      <c r="F173" s="41" t="s">
        <v>39</v>
      </c>
      <c r="G173" s="59">
        <f>G174</f>
        <v>1290</v>
      </c>
      <c r="H173" s="22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s="47" customFormat="1" ht="12.75">
      <c r="A174" s="35" t="s">
        <v>249</v>
      </c>
      <c r="B174" s="7"/>
      <c r="C174" s="7" t="s">
        <v>190</v>
      </c>
      <c r="D174" s="7" t="s">
        <v>191</v>
      </c>
      <c r="E174" s="40" t="s">
        <v>163</v>
      </c>
      <c r="F174" s="41" t="s">
        <v>39</v>
      </c>
      <c r="G174" s="59">
        <f>G175</f>
        <v>1290</v>
      </c>
      <c r="H174" s="22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s="47" customFormat="1" ht="12.75">
      <c r="A175" s="34" t="s">
        <v>343</v>
      </c>
      <c r="B175" s="17"/>
      <c r="C175" s="17" t="s">
        <v>190</v>
      </c>
      <c r="D175" s="17" t="s">
        <v>191</v>
      </c>
      <c r="E175" s="30" t="s">
        <v>163</v>
      </c>
      <c r="F175" s="31" t="s">
        <v>342</v>
      </c>
      <c r="G175" s="59">
        <f>G176</f>
        <v>1290</v>
      </c>
      <c r="H175" s="22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s="47" customFormat="1" ht="25.5">
      <c r="A176" s="46" t="s">
        <v>324</v>
      </c>
      <c r="B176" s="43"/>
      <c r="C176" s="43" t="s">
        <v>190</v>
      </c>
      <c r="D176" s="43" t="s">
        <v>191</v>
      </c>
      <c r="E176" s="42" t="s">
        <v>18</v>
      </c>
      <c r="F176" s="44" t="s">
        <v>342</v>
      </c>
      <c r="G176" s="58">
        <v>1290</v>
      </c>
      <c r="H176" s="22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s="47" customFormat="1" ht="12.75">
      <c r="A177" s="35" t="s">
        <v>213</v>
      </c>
      <c r="B177" s="7"/>
      <c r="C177" s="7" t="s">
        <v>193</v>
      </c>
      <c r="D177" s="7" t="s">
        <v>37</v>
      </c>
      <c r="E177" s="40" t="s">
        <v>325</v>
      </c>
      <c r="F177" s="41" t="s">
        <v>39</v>
      </c>
      <c r="G177" s="59">
        <f>G178+G182</f>
        <v>4500</v>
      </c>
      <c r="H177" s="22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s="47" customFormat="1" ht="12.75">
      <c r="A178" s="109" t="s">
        <v>212</v>
      </c>
      <c r="B178" s="17"/>
      <c r="C178" s="7" t="s">
        <v>193</v>
      </c>
      <c r="D178" s="7" t="s">
        <v>193</v>
      </c>
      <c r="E178" s="40" t="s">
        <v>38</v>
      </c>
      <c r="F178" s="41" t="s">
        <v>39</v>
      </c>
      <c r="G178" s="59">
        <f>G179</f>
        <v>3500</v>
      </c>
      <c r="H178" s="22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s="47" customFormat="1" ht="12.75">
      <c r="A179" s="35" t="s">
        <v>249</v>
      </c>
      <c r="B179" s="7"/>
      <c r="C179" s="7" t="s">
        <v>193</v>
      </c>
      <c r="D179" s="7" t="s">
        <v>193</v>
      </c>
      <c r="E179" s="40" t="s">
        <v>163</v>
      </c>
      <c r="F179" s="41" t="s">
        <v>39</v>
      </c>
      <c r="G179" s="59">
        <f>G180</f>
        <v>3500</v>
      </c>
      <c r="H179" s="22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47" customFormat="1" ht="25.5">
      <c r="A180" s="34" t="s">
        <v>104</v>
      </c>
      <c r="B180" s="17"/>
      <c r="C180" s="17" t="s">
        <v>193</v>
      </c>
      <c r="D180" s="17" t="s">
        <v>193</v>
      </c>
      <c r="E180" s="30" t="s">
        <v>163</v>
      </c>
      <c r="F180" s="31" t="s">
        <v>211</v>
      </c>
      <c r="G180" s="62">
        <f>G181</f>
        <v>3500</v>
      </c>
      <c r="H180" s="22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s="47" customFormat="1" ht="25.5">
      <c r="A181" s="46" t="s">
        <v>326</v>
      </c>
      <c r="B181" s="43"/>
      <c r="C181" s="43" t="s">
        <v>193</v>
      </c>
      <c r="D181" s="43" t="s">
        <v>193</v>
      </c>
      <c r="E181" s="42" t="s">
        <v>24</v>
      </c>
      <c r="F181" s="44" t="s">
        <v>211</v>
      </c>
      <c r="G181" s="58">
        <v>3500</v>
      </c>
      <c r="H181" s="22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s="47" customFormat="1" ht="12.75">
      <c r="A182" s="35" t="s">
        <v>222</v>
      </c>
      <c r="B182" s="33"/>
      <c r="C182" s="7" t="s">
        <v>193</v>
      </c>
      <c r="D182" s="7" t="s">
        <v>192</v>
      </c>
      <c r="E182" s="40" t="s">
        <v>38</v>
      </c>
      <c r="F182" s="41" t="s">
        <v>39</v>
      </c>
      <c r="G182" s="59">
        <f>G183</f>
        <v>1000</v>
      </c>
      <c r="H182" s="22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s="47" customFormat="1" ht="12.75">
      <c r="A183" s="35" t="s">
        <v>249</v>
      </c>
      <c r="B183" s="40"/>
      <c r="C183" s="7" t="s">
        <v>193</v>
      </c>
      <c r="D183" s="7" t="s">
        <v>192</v>
      </c>
      <c r="E183" s="40" t="s">
        <v>163</v>
      </c>
      <c r="F183" s="41" t="s">
        <v>39</v>
      </c>
      <c r="G183" s="59">
        <f>G184</f>
        <v>1000</v>
      </c>
      <c r="H183" s="22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s="47" customFormat="1" ht="12.75">
      <c r="A184" s="35" t="s">
        <v>107</v>
      </c>
      <c r="B184" s="40"/>
      <c r="C184" s="7" t="s">
        <v>193</v>
      </c>
      <c r="D184" s="7" t="s">
        <v>192</v>
      </c>
      <c r="E184" s="40" t="s">
        <v>163</v>
      </c>
      <c r="F184" s="41" t="s">
        <v>239</v>
      </c>
      <c r="G184" s="59">
        <f>G185</f>
        <v>1000</v>
      </c>
      <c r="H184" s="22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s="47" customFormat="1" ht="51">
      <c r="A185" s="75" t="s">
        <v>322</v>
      </c>
      <c r="B185" s="42"/>
      <c r="C185" s="43" t="s">
        <v>193</v>
      </c>
      <c r="D185" s="43" t="s">
        <v>192</v>
      </c>
      <c r="E185" s="42" t="s">
        <v>21</v>
      </c>
      <c r="F185" s="44" t="s">
        <v>239</v>
      </c>
      <c r="G185" s="58">
        <v>1000</v>
      </c>
      <c r="H185" s="22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8" s="9" customFormat="1" ht="25.5">
      <c r="A186" s="49" t="s">
        <v>374</v>
      </c>
      <c r="B186" s="7"/>
      <c r="C186" s="7" t="s">
        <v>199</v>
      </c>
      <c r="D186" s="7" t="s">
        <v>37</v>
      </c>
      <c r="E186" s="40" t="s">
        <v>38</v>
      </c>
      <c r="F186" s="41" t="s">
        <v>39</v>
      </c>
      <c r="G186" s="59">
        <f>G187+G192</f>
        <v>8800</v>
      </c>
      <c r="H186" s="28"/>
    </row>
    <row r="187" spans="1:8" s="9" customFormat="1" ht="12.75">
      <c r="A187" s="49" t="s">
        <v>216</v>
      </c>
      <c r="B187" s="7"/>
      <c r="C187" s="7" t="s">
        <v>199</v>
      </c>
      <c r="D187" s="7" t="s">
        <v>189</v>
      </c>
      <c r="E187" s="40" t="s">
        <v>38</v>
      </c>
      <c r="F187" s="41" t="s">
        <v>39</v>
      </c>
      <c r="G187" s="59">
        <f>G188</f>
        <v>5500</v>
      </c>
      <c r="H187" s="28"/>
    </row>
    <row r="188" spans="1:8" s="9" customFormat="1" ht="25.5">
      <c r="A188" s="49" t="s">
        <v>468</v>
      </c>
      <c r="B188" s="40"/>
      <c r="C188" s="40" t="s">
        <v>199</v>
      </c>
      <c r="D188" s="7" t="s">
        <v>189</v>
      </c>
      <c r="E188" s="7" t="s">
        <v>114</v>
      </c>
      <c r="F188" s="40" t="s">
        <v>39</v>
      </c>
      <c r="G188" s="59">
        <f>G189</f>
        <v>5500</v>
      </c>
      <c r="H188" s="28"/>
    </row>
    <row r="189" spans="1:7" ht="25.5">
      <c r="A189" s="35" t="s">
        <v>469</v>
      </c>
      <c r="B189" s="40"/>
      <c r="C189" s="7" t="s">
        <v>199</v>
      </c>
      <c r="D189" s="7" t="s">
        <v>189</v>
      </c>
      <c r="E189" s="40" t="s">
        <v>470</v>
      </c>
      <c r="F189" s="41" t="s">
        <v>39</v>
      </c>
      <c r="G189" s="62">
        <f>G190</f>
        <v>5500</v>
      </c>
    </row>
    <row r="190" spans="1:8" s="9" customFormat="1" ht="12.75">
      <c r="A190" s="34" t="s">
        <v>476</v>
      </c>
      <c r="B190" s="30"/>
      <c r="C190" s="17" t="s">
        <v>199</v>
      </c>
      <c r="D190" s="17" t="s">
        <v>189</v>
      </c>
      <c r="E190" s="30" t="s">
        <v>470</v>
      </c>
      <c r="F190" s="31" t="s">
        <v>475</v>
      </c>
      <c r="G190" s="59">
        <f>G191</f>
        <v>5500</v>
      </c>
      <c r="H190" s="28"/>
    </row>
    <row r="191" spans="1:8" s="9" customFormat="1" ht="12.75">
      <c r="A191" s="46" t="s">
        <v>479</v>
      </c>
      <c r="B191" s="42"/>
      <c r="C191" s="43" t="s">
        <v>199</v>
      </c>
      <c r="D191" s="43" t="s">
        <v>189</v>
      </c>
      <c r="E191" s="42" t="s">
        <v>486</v>
      </c>
      <c r="F191" s="44" t="s">
        <v>475</v>
      </c>
      <c r="G191" s="58">
        <v>5500</v>
      </c>
      <c r="H191" s="28"/>
    </row>
    <row r="192" spans="1:8" s="9" customFormat="1" ht="25.5">
      <c r="A192" s="35" t="s">
        <v>375</v>
      </c>
      <c r="B192" s="40"/>
      <c r="C192" s="7" t="s">
        <v>199</v>
      </c>
      <c r="D192" s="7" t="s">
        <v>190</v>
      </c>
      <c r="E192" s="40" t="s">
        <v>38</v>
      </c>
      <c r="F192" s="41" t="s">
        <v>39</v>
      </c>
      <c r="G192" s="59">
        <f>G193</f>
        <v>3300</v>
      </c>
      <c r="H192" s="28"/>
    </row>
    <row r="193" spans="1:8" s="9" customFormat="1" ht="12.75">
      <c r="A193" s="35" t="s">
        <v>249</v>
      </c>
      <c r="B193" s="7"/>
      <c r="C193" s="7" t="s">
        <v>199</v>
      </c>
      <c r="D193" s="7" t="s">
        <v>190</v>
      </c>
      <c r="E193" s="40" t="s">
        <v>163</v>
      </c>
      <c r="F193" s="41" t="s">
        <v>39</v>
      </c>
      <c r="G193" s="59">
        <f>G194</f>
        <v>3300</v>
      </c>
      <c r="H193" s="28"/>
    </row>
    <row r="194" spans="1:8" s="9" customFormat="1" ht="38.25">
      <c r="A194" s="34" t="s">
        <v>113</v>
      </c>
      <c r="B194" s="17"/>
      <c r="C194" s="17" t="s">
        <v>199</v>
      </c>
      <c r="D194" s="17" t="s">
        <v>190</v>
      </c>
      <c r="E194" s="30" t="s">
        <v>163</v>
      </c>
      <c r="F194" s="31" t="s">
        <v>243</v>
      </c>
      <c r="G194" s="59">
        <f>G195</f>
        <v>3300</v>
      </c>
      <c r="H194" s="28"/>
    </row>
    <row r="195" spans="1:8" s="9" customFormat="1" ht="25.5">
      <c r="A195" s="46" t="s">
        <v>305</v>
      </c>
      <c r="B195" s="43"/>
      <c r="C195" s="43" t="s">
        <v>199</v>
      </c>
      <c r="D195" s="43" t="s">
        <v>190</v>
      </c>
      <c r="E195" s="42" t="s">
        <v>27</v>
      </c>
      <c r="F195" s="44" t="s">
        <v>243</v>
      </c>
      <c r="G195" s="58">
        <v>3300</v>
      </c>
      <c r="H195" s="28"/>
    </row>
    <row r="196" spans="1:8" s="9" customFormat="1" ht="12.75">
      <c r="A196" s="91" t="s">
        <v>116</v>
      </c>
      <c r="B196" s="2"/>
      <c r="C196" s="2" t="s">
        <v>192</v>
      </c>
      <c r="D196" s="2" t="s">
        <v>37</v>
      </c>
      <c r="E196" s="33" t="s">
        <v>38</v>
      </c>
      <c r="F196" s="33" t="s">
        <v>39</v>
      </c>
      <c r="G196" s="59">
        <f>G197</f>
        <v>1840</v>
      </c>
      <c r="H196" s="28"/>
    </row>
    <row r="197" spans="1:8" s="9" customFormat="1" ht="12.75">
      <c r="A197" s="91" t="s">
        <v>117</v>
      </c>
      <c r="B197" s="2"/>
      <c r="C197" s="2" t="s">
        <v>192</v>
      </c>
      <c r="D197" s="2" t="s">
        <v>199</v>
      </c>
      <c r="E197" s="33" t="s">
        <v>38</v>
      </c>
      <c r="F197" s="33" t="s">
        <v>39</v>
      </c>
      <c r="G197" s="59">
        <f>G198</f>
        <v>1840</v>
      </c>
      <c r="H197" s="28"/>
    </row>
    <row r="198" spans="1:8" s="9" customFormat="1" ht="12.75">
      <c r="A198" s="35" t="s">
        <v>249</v>
      </c>
      <c r="B198" s="2"/>
      <c r="C198" s="2" t="s">
        <v>192</v>
      </c>
      <c r="D198" s="2" t="s">
        <v>199</v>
      </c>
      <c r="E198" s="33" t="s">
        <v>327</v>
      </c>
      <c r="F198" s="33" t="s">
        <v>39</v>
      </c>
      <c r="G198" s="59">
        <f>G199</f>
        <v>1840</v>
      </c>
      <c r="H198" s="28"/>
    </row>
    <row r="199" spans="1:8" s="9" customFormat="1" ht="25.5">
      <c r="A199" s="35" t="s">
        <v>328</v>
      </c>
      <c r="B199" s="2"/>
      <c r="C199" s="2" t="s">
        <v>192</v>
      </c>
      <c r="D199" s="2" t="s">
        <v>199</v>
      </c>
      <c r="E199" s="33" t="s">
        <v>327</v>
      </c>
      <c r="F199" s="33" t="s">
        <v>122</v>
      </c>
      <c r="G199" s="59">
        <f>G200</f>
        <v>1840</v>
      </c>
      <c r="H199" s="28"/>
    </row>
    <row r="200" spans="1:8" s="9" customFormat="1" ht="38.25">
      <c r="A200" s="46" t="s">
        <v>158</v>
      </c>
      <c r="B200" s="45"/>
      <c r="C200" s="45" t="s">
        <v>192</v>
      </c>
      <c r="D200" s="45" t="s">
        <v>199</v>
      </c>
      <c r="E200" s="52" t="s">
        <v>26</v>
      </c>
      <c r="F200" s="52" t="s">
        <v>122</v>
      </c>
      <c r="G200" s="58">
        <v>1840</v>
      </c>
      <c r="H200" s="28"/>
    </row>
    <row r="201" spans="1:8" s="9" customFormat="1" ht="12.75">
      <c r="A201" s="49" t="s">
        <v>197</v>
      </c>
      <c r="B201" s="40"/>
      <c r="C201" s="7" t="s">
        <v>200</v>
      </c>
      <c r="D201" s="7" t="s">
        <v>37</v>
      </c>
      <c r="E201" s="40" t="s">
        <v>38</v>
      </c>
      <c r="F201" s="41" t="s">
        <v>39</v>
      </c>
      <c r="G201" s="57">
        <f>G202</f>
        <v>1018.5</v>
      </c>
      <c r="H201" s="28"/>
    </row>
    <row r="202" spans="1:7" ht="12.75">
      <c r="A202" s="73" t="s">
        <v>240</v>
      </c>
      <c r="B202" s="40"/>
      <c r="C202" s="7" t="s">
        <v>200</v>
      </c>
      <c r="D202" s="7" t="s">
        <v>195</v>
      </c>
      <c r="E202" s="40" t="s">
        <v>38</v>
      </c>
      <c r="F202" s="41" t="s">
        <v>39</v>
      </c>
      <c r="G202" s="57">
        <f>G203</f>
        <v>1018.5</v>
      </c>
    </row>
    <row r="203" spans="1:7" ht="12.75">
      <c r="A203" s="73" t="s">
        <v>129</v>
      </c>
      <c r="B203" s="40"/>
      <c r="C203" s="7" t="s">
        <v>200</v>
      </c>
      <c r="D203" s="7" t="s">
        <v>195</v>
      </c>
      <c r="E203" s="40" t="s">
        <v>130</v>
      </c>
      <c r="F203" s="41" t="s">
        <v>39</v>
      </c>
      <c r="G203" s="57">
        <f>G206</f>
        <v>1018.5</v>
      </c>
    </row>
    <row r="204" spans="1:7" ht="12.75">
      <c r="A204" s="49" t="s">
        <v>263</v>
      </c>
      <c r="B204" s="40"/>
      <c r="C204" s="7" t="s">
        <v>200</v>
      </c>
      <c r="D204" s="7" t="s">
        <v>195</v>
      </c>
      <c r="E204" s="40" t="s">
        <v>151</v>
      </c>
      <c r="F204" s="41" t="s">
        <v>39</v>
      </c>
      <c r="G204" s="59">
        <f>G205</f>
        <v>1018.5</v>
      </c>
    </row>
    <row r="205" spans="1:7" ht="12.75">
      <c r="A205" s="34" t="s">
        <v>152</v>
      </c>
      <c r="B205" s="30"/>
      <c r="C205" s="17" t="s">
        <v>200</v>
      </c>
      <c r="D205" s="17" t="s">
        <v>195</v>
      </c>
      <c r="E205" s="30" t="s">
        <v>151</v>
      </c>
      <c r="F205" s="31" t="s">
        <v>238</v>
      </c>
      <c r="G205" s="62">
        <f>G206</f>
        <v>1018.5</v>
      </c>
    </row>
    <row r="206" spans="1:28" s="47" customFormat="1" ht="24.75" customHeight="1">
      <c r="A206" s="46" t="s">
        <v>451</v>
      </c>
      <c r="B206" s="42"/>
      <c r="C206" s="43" t="s">
        <v>200</v>
      </c>
      <c r="D206" s="43" t="s">
        <v>195</v>
      </c>
      <c r="E206" s="42" t="s">
        <v>153</v>
      </c>
      <c r="F206" s="44" t="s">
        <v>238</v>
      </c>
      <c r="G206" s="58">
        <v>1018.5</v>
      </c>
      <c r="H206" s="22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7" ht="12.75">
      <c r="A207" s="27" t="s">
        <v>369</v>
      </c>
      <c r="B207" s="3" t="s">
        <v>260</v>
      </c>
      <c r="C207" s="1"/>
      <c r="D207" s="1"/>
      <c r="E207" s="1"/>
      <c r="F207" s="10"/>
      <c r="G207" s="56">
        <f>G208</f>
        <v>52198.9</v>
      </c>
    </row>
    <row r="208" spans="1:8" s="9" customFormat="1" ht="25.5">
      <c r="A208" s="49" t="s">
        <v>226</v>
      </c>
      <c r="B208" s="40"/>
      <c r="C208" s="7" t="s">
        <v>195</v>
      </c>
      <c r="D208" s="7" t="s">
        <v>37</v>
      </c>
      <c r="E208" s="40" t="s">
        <v>38</v>
      </c>
      <c r="F208" s="41" t="s">
        <v>39</v>
      </c>
      <c r="G208" s="59">
        <f>G209</f>
        <v>52198.9</v>
      </c>
      <c r="H208" s="28"/>
    </row>
    <row r="209" spans="1:7" ht="12.75">
      <c r="A209" s="49" t="s">
        <v>206</v>
      </c>
      <c r="B209" s="40"/>
      <c r="C209" s="7" t="s">
        <v>195</v>
      </c>
      <c r="D209" s="7" t="s">
        <v>196</v>
      </c>
      <c r="E209" s="40" t="s">
        <v>38</v>
      </c>
      <c r="F209" s="41" t="s">
        <v>39</v>
      </c>
      <c r="G209" s="59">
        <f>G210+G221</f>
        <v>52198.9</v>
      </c>
    </row>
    <row r="210" spans="1:7" ht="12.75">
      <c r="A210" s="49" t="s">
        <v>231</v>
      </c>
      <c r="B210" s="40"/>
      <c r="C210" s="7" t="s">
        <v>195</v>
      </c>
      <c r="D210" s="7" t="s">
        <v>196</v>
      </c>
      <c r="E210" s="40" t="s">
        <v>64</v>
      </c>
      <c r="F210" s="41" t="s">
        <v>39</v>
      </c>
      <c r="G210" s="59">
        <f>G211+G213+G215+G217+G219</f>
        <v>51361</v>
      </c>
    </row>
    <row r="211" spans="1:7" ht="63.75">
      <c r="A211" s="49" t="s">
        <v>62</v>
      </c>
      <c r="B211" s="40"/>
      <c r="C211" s="7" t="s">
        <v>195</v>
      </c>
      <c r="D211" s="7" t="s">
        <v>196</v>
      </c>
      <c r="E211" s="40" t="s">
        <v>65</v>
      </c>
      <c r="F211" s="41" t="s">
        <v>39</v>
      </c>
      <c r="G211" s="59">
        <f>G212</f>
        <v>7499.5</v>
      </c>
    </row>
    <row r="212" spans="1:7" ht="38.25">
      <c r="A212" s="46" t="s">
        <v>63</v>
      </c>
      <c r="B212" s="42"/>
      <c r="C212" s="43" t="s">
        <v>195</v>
      </c>
      <c r="D212" s="43" t="s">
        <v>196</v>
      </c>
      <c r="E212" s="42" t="s">
        <v>65</v>
      </c>
      <c r="F212" s="44" t="s">
        <v>210</v>
      </c>
      <c r="G212" s="58">
        <v>7499.5</v>
      </c>
    </row>
    <row r="213" spans="1:7" ht="12.75">
      <c r="A213" s="49" t="s">
        <v>66</v>
      </c>
      <c r="B213" s="40"/>
      <c r="C213" s="7" t="s">
        <v>195</v>
      </c>
      <c r="D213" s="7" t="s">
        <v>196</v>
      </c>
      <c r="E213" s="40" t="s">
        <v>69</v>
      </c>
      <c r="F213" s="41" t="s">
        <v>39</v>
      </c>
      <c r="G213" s="59">
        <f>G214</f>
        <v>35560.6</v>
      </c>
    </row>
    <row r="214" spans="1:7" ht="38.25">
      <c r="A214" s="46" t="s">
        <v>63</v>
      </c>
      <c r="B214" s="42"/>
      <c r="C214" s="43" t="s">
        <v>195</v>
      </c>
      <c r="D214" s="43" t="s">
        <v>196</v>
      </c>
      <c r="E214" s="42" t="s">
        <v>69</v>
      </c>
      <c r="F214" s="44" t="s">
        <v>210</v>
      </c>
      <c r="G214" s="58">
        <f>34560.6+1000</f>
        <v>35560.6</v>
      </c>
    </row>
    <row r="215" spans="1:7" ht="25.5">
      <c r="A215" s="49" t="s">
        <v>68</v>
      </c>
      <c r="B215" s="40"/>
      <c r="C215" s="7" t="s">
        <v>195</v>
      </c>
      <c r="D215" s="7" t="s">
        <v>196</v>
      </c>
      <c r="E215" s="40" t="s">
        <v>70</v>
      </c>
      <c r="F215" s="41" t="s">
        <v>39</v>
      </c>
      <c r="G215" s="59">
        <f>G216</f>
        <v>7093.6</v>
      </c>
    </row>
    <row r="216" spans="1:7" ht="38.25">
      <c r="A216" s="46" t="s">
        <v>63</v>
      </c>
      <c r="B216" s="42"/>
      <c r="C216" s="43" t="s">
        <v>195</v>
      </c>
      <c r="D216" s="43" t="s">
        <v>196</v>
      </c>
      <c r="E216" s="42" t="s">
        <v>70</v>
      </c>
      <c r="F216" s="44" t="s">
        <v>210</v>
      </c>
      <c r="G216" s="58">
        <v>7093.6</v>
      </c>
    </row>
    <row r="217" spans="1:7" ht="12.75">
      <c r="A217" s="49" t="s">
        <v>7</v>
      </c>
      <c r="B217" s="40"/>
      <c r="C217" s="7" t="s">
        <v>195</v>
      </c>
      <c r="D217" s="7" t="s">
        <v>196</v>
      </c>
      <c r="E217" s="40" t="s">
        <v>71</v>
      </c>
      <c r="F217" s="41" t="s">
        <v>39</v>
      </c>
      <c r="G217" s="59">
        <f>G218</f>
        <v>312</v>
      </c>
    </row>
    <row r="218" spans="1:7" ht="38.25">
      <c r="A218" s="46" t="s">
        <v>63</v>
      </c>
      <c r="B218" s="42"/>
      <c r="C218" s="43" t="s">
        <v>195</v>
      </c>
      <c r="D218" s="43" t="s">
        <v>196</v>
      </c>
      <c r="E218" s="42" t="s">
        <v>71</v>
      </c>
      <c r="F218" s="44" t="s">
        <v>210</v>
      </c>
      <c r="G218" s="58">
        <v>312</v>
      </c>
    </row>
    <row r="219" spans="1:7" ht="38.25">
      <c r="A219" s="49" t="s">
        <v>261</v>
      </c>
      <c r="B219" s="40"/>
      <c r="C219" s="7" t="s">
        <v>195</v>
      </c>
      <c r="D219" s="7" t="s">
        <v>196</v>
      </c>
      <c r="E219" s="40" t="s">
        <v>72</v>
      </c>
      <c r="F219" s="41" t="s">
        <v>39</v>
      </c>
      <c r="G219" s="59">
        <f>G220</f>
        <v>895.3</v>
      </c>
    </row>
    <row r="220" spans="1:7" ht="12.75">
      <c r="A220" s="46" t="s">
        <v>67</v>
      </c>
      <c r="B220" s="42"/>
      <c r="C220" s="43" t="s">
        <v>195</v>
      </c>
      <c r="D220" s="43" t="s">
        <v>196</v>
      </c>
      <c r="E220" s="42" t="s">
        <v>72</v>
      </c>
      <c r="F220" s="44" t="s">
        <v>209</v>
      </c>
      <c r="G220" s="58">
        <v>895.3</v>
      </c>
    </row>
    <row r="221" spans="1:7" ht="12.75">
      <c r="A221" s="49" t="s">
        <v>249</v>
      </c>
      <c r="B221" s="40"/>
      <c r="C221" s="7" t="s">
        <v>195</v>
      </c>
      <c r="D221" s="7" t="s">
        <v>196</v>
      </c>
      <c r="E221" s="40" t="s">
        <v>163</v>
      </c>
      <c r="F221" s="41" t="s">
        <v>39</v>
      </c>
      <c r="G221" s="59">
        <f>G222</f>
        <v>837.9</v>
      </c>
    </row>
    <row r="222" spans="1:7" ht="25.5">
      <c r="A222" s="93" t="s">
        <v>42</v>
      </c>
      <c r="B222" s="30"/>
      <c r="C222" s="17" t="s">
        <v>195</v>
      </c>
      <c r="D222" s="17" t="s">
        <v>196</v>
      </c>
      <c r="E222" s="30" t="s">
        <v>163</v>
      </c>
      <c r="F222" s="31" t="s">
        <v>208</v>
      </c>
      <c r="G222" s="62">
        <f>G223</f>
        <v>837.9</v>
      </c>
    </row>
    <row r="223" spans="1:28" s="47" customFormat="1" ht="38.25">
      <c r="A223" s="94" t="s">
        <v>317</v>
      </c>
      <c r="B223" s="42"/>
      <c r="C223" s="43" t="s">
        <v>195</v>
      </c>
      <c r="D223" s="43" t="s">
        <v>196</v>
      </c>
      <c r="E223" s="42" t="s">
        <v>17</v>
      </c>
      <c r="F223" s="44" t="s">
        <v>208</v>
      </c>
      <c r="G223" s="58">
        <f>700+137.9</f>
        <v>837.9</v>
      </c>
      <c r="H223" s="22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7" ht="25.5">
      <c r="A224" s="27" t="s">
        <v>265</v>
      </c>
      <c r="B224" s="3" t="s">
        <v>262</v>
      </c>
      <c r="C224" s="1"/>
      <c r="D224" s="1"/>
      <c r="E224" s="1"/>
      <c r="F224" s="10"/>
      <c r="G224" s="56">
        <f>G225</f>
        <v>1700</v>
      </c>
    </row>
    <row r="225" spans="1:7" ht="25.5">
      <c r="A225" s="49" t="s">
        <v>226</v>
      </c>
      <c r="B225" s="40"/>
      <c r="C225" s="7" t="s">
        <v>195</v>
      </c>
      <c r="D225" s="7" t="s">
        <v>37</v>
      </c>
      <c r="E225" s="40" t="s">
        <v>38</v>
      </c>
      <c r="F225" s="41" t="s">
        <v>39</v>
      </c>
      <c r="G225" s="57">
        <f>G226</f>
        <v>1700</v>
      </c>
    </row>
    <row r="226" spans="1:7" ht="12.75">
      <c r="A226" s="74" t="s">
        <v>78</v>
      </c>
      <c r="B226" s="40"/>
      <c r="C226" s="7" t="s">
        <v>195</v>
      </c>
      <c r="D226" s="7" t="s">
        <v>200</v>
      </c>
      <c r="E226" s="40" t="s">
        <v>38</v>
      </c>
      <c r="F226" s="41" t="s">
        <v>39</v>
      </c>
      <c r="G226" s="59">
        <f>G227</f>
        <v>1700</v>
      </c>
    </row>
    <row r="227" spans="1:7" ht="12.75">
      <c r="A227" s="49" t="s">
        <v>231</v>
      </c>
      <c r="B227" s="40"/>
      <c r="C227" s="7" t="s">
        <v>195</v>
      </c>
      <c r="D227" s="7" t="s">
        <v>200</v>
      </c>
      <c r="E227" s="40" t="s">
        <v>64</v>
      </c>
      <c r="F227" s="41" t="s">
        <v>39</v>
      </c>
      <c r="G227" s="59">
        <f>G228</f>
        <v>1700</v>
      </c>
    </row>
    <row r="228" spans="1:7" ht="25.5">
      <c r="A228" s="49" t="s">
        <v>68</v>
      </c>
      <c r="B228" s="40"/>
      <c r="C228" s="7" t="s">
        <v>195</v>
      </c>
      <c r="D228" s="7" t="s">
        <v>200</v>
      </c>
      <c r="E228" s="40" t="s">
        <v>70</v>
      </c>
      <c r="F228" s="41" t="s">
        <v>39</v>
      </c>
      <c r="G228" s="59">
        <f>G229</f>
        <v>1700</v>
      </c>
    </row>
    <row r="229" spans="1:7" ht="38.25">
      <c r="A229" s="46" t="s">
        <v>63</v>
      </c>
      <c r="B229" s="42"/>
      <c r="C229" s="43" t="s">
        <v>195</v>
      </c>
      <c r="D229" s="43" t="s">
        <v>200</v>
      </c>
      <c r="E229" s="42" t="s">
        <v>70</v>
      </c>
      <c r="F229" s="44" t="s">
        <v>210</v>
      </c>
      <c r="G229" s="58">
        <v>1700</v>
      </c>
    </row>
    <row r="230" spans="1:7" ht="12.75">
      <c r="A230" s="27" t="s">
        <v>362</v>
      </c>
      <c r="B230" s="3" t="s">
        <v>314</v>
      </c>
      <c r="C230" s="1"/>
      <c r="D230" s="1"/>
      <c r="E230" s="1"/>
      <c r="F230" s="10"/>
      <c r="G230" s="56">
        <f>G231+G238+G252</f>
        <v>97358.7</v>
      </c>
    </row>
    <row r="231" spans="1:8" s="9" customFormat="1" ht="12.75">
      <c r="A231" s="73" t="s">
        <v>79</v>
      </c>
      <c r="B231" s="40"/>
      <c r="C231" s="7" t="s">
        <v>198</v>
      </c>
      <c r="D231" s="7" t="s">
        <v>37</v>
      </c>
      <c r="E231" s="40" t="s">
        <v>38</v>
      </c>
      <c r="F231" s="41" t="s">
        <v>39</v>
      </c>
      <c r="G231" s="57">
        <f>G232</f>
        <v>13958.699999999999</v>
      </c>
      <c r="H231" s="22"/>
    </row>
    <row r="232" spans="1:7" ht="12.75">
      <c r="A232" s="72" t="s">
        <v>215</v>
      </c>
      <c r="B232" s="40"/>
      <c r="C232" s="7" t="s">
        <v>198</v>
      </c>
      <c r="D232" s="7" t="s">
        <v>56</v>
      </c>
      <c r="E232" s="40" t="s">
        <v>38</v>
      </c>
      <c r="F232" s="41" t="s">
        <v>39</v>
      </c>
      <c r="G232" s="59">
        <f>G233</f>
        <v>13958.699999999999</v>
      </c>
    </row>
    <row r="233" spans="1:7" ht="25.5">
      <c r="A233" s="49" t="s">
        <v>296</v>
      </c>
      <c r="B233" s="40"/>
      <c r="C233" s="7" t="s">
        <v>198</v>
      </c>
      <c r="D233" s="7" t="s">
        <v>56</v>
      </c>
      <c r="E233" s="40" t="s">
        <v>301</v>
      </c>
      <c r="F233" s="41" t="s">
        <v>39</v>
      </c>
      <c r="G233" s="59">
        <f>G234+G236</f>
        <v>13958.699999999999</v>
      </c>
    </row>
    <row r="234" spans="1:7" ht="25.5">
      <c r="A234" s="49" t="s">
        <v>257</v>
      </c>
      <c r="B234" s="40"/>
      <c r="C234" s="7" t="s">
        <v>198</v>
      </c>
      <c r="D234" s="7" t="s">
        <v>56</v>
      </c>
      <c r="E234" s="40" t="s">
        <v>295</v>
      </c>
      <c r="F234" s="41" t="s">
        <v>39</v>
      </c>
      <c r="G234" s="59">
        <f>G235</f>
        <v>13778.699999999999</v>
      </c>
    </row>
    <row r="235" spans="1:7" ht="12.75">
      <c r="A235" s="46" t="s">
        <v>54</v>
      </c>
      <c r="B235" s="42"/>
      <c r="C235" s="43" t="s">
        <v>198</v>
      </c>
      <c r="D235" s="43" t="s">
        <v>56</v>
      </c>
      <c r="E235" s="42" t="s">
        <v>295</v>
      </c>
      <c r="F235" s="44" t="s">
        <v>251</v>
      </c>
      <c r="G235" s="58">
        <f>13958.8-180-0.1</f>
        <v>13778.699999999999</v>
      </c>
    </row>
    <row r="236" spans="1:10" s="9" customFormat="1" ht="25.5">
      <c r="A236" s="49" t="s">
        <v>453</v>
      </c>
      <c r="B236" s="40"/>
      <c r="C236" s="7" t="s">
        <v>198</v>
      </c>
      <c r="D236" s="7" t="s">
        <v>56</v>
      </c>
      <c r="E236" s="40" t="s">
        <v>452</v>
      </c>
      <c r="F236" s="41" t="s">
        <v>39</v>
      </c>
      <c r="G236" s="59">
        <f>G237</f>
        <v>180</v>
      </c>
      <c r="H236" s="22"/>
      <c r="I236" s="95"/>
      <c r="J236" s="95"/>
    </row>
    <row r="237" spans="1:7" ht="12.75">
      <c r="A237" s="46" t="s">
        <v>54</v>
      </c>
      <c r="B237" s="42"/>
      <c r="C237" s="43" t="s">
        <v>198</v>
      </c>
      <c r="D237" s="43" t="s">
        <v>56</v>
      </c>
      <c r="E237" s="42" t="s">
        <v>452</v>
      </c>
      <c r="F237" s="44" t="s">
        <v>251</v>
      </c>
      <c r="G237" s="58">
        <v>180</v>
      </c>
    </row>
    <row r="238" spans="1:10" s="9" customFormat="1" ht="12.75">
      <c r="A238" s="49" t="s">
        <v>230</v>
      </c>
      <c r="B238" s="40"/>
      <c r="C238" s="7" t="s">
        <v>191</v>
      </c>
      <c r="D238" s="7" t="s">
        <v>37</v>
      </c>
      <c r="E238" s="40" t="s">
        <v>38</v>
      </c>
      <c r="F238" s="41" t="s">
        <v>39</v>
      </c>
      <c r="G238" s="59">
        <f>G239+G243+G247</f>
        <v>60400</v>
      </c>
      <c r="H238" s="22"/>
      <c r="I238" s="95"/>
      <c r="J238" s="95"/>
    </row>
    <row r="239" spans="1:10" s="9" customFormat="1" ht="12.75">
      <c r="A239" s="121" t="s">
        <v>202</v>
      </c>
      <c r="B239" s="30"/>
      <c r="C239" s="7" t="s">
        <v>191</v>
      </c>
      <c r="D239" s="7" t="s">
        <v>196</v>
      </c>
      <c r="E239" s="40" t="s">
        <v>38</v>
      </c>
      <c r="F239" s="41" t="s">
        <v>39</v>
      </c>
      <c r="G239" s="59">
        <f>G240</f>
        <v>1000</v>
      </c>
      <c r="H239" s="22"/>
      <c r="I239" s="95"/>
      <c r="J239" s="95"/>
    </row>
    <row r="240" spans="1:10" s="9" customFormat="1" ht="12.75">
      <c r="A240" s="49" t="s">
        <v>249</v>
      </c>
      <c r="B240" s="30"/>
      <c r="C240" s="7" t="s">
        <v>191</v>
      </c>
      <c r="D240" s="7" t="s">
        <v>196</v>
      </c>
      <c r="E240" s="40" t="s">
        <v>163</v>
      </c>
      <c r="F240" s="41" t="s">
        <v>39</v>
      </c>
      <c r="G240" s="59">
        <f>G241</f>
        <v>1000</v>
      </c>
      <c r="H240" s="22"/>
      <c r="I240" s="95"/>
      <c r="J240" s="95"/>
    </row>
    <row r="241" spans="1:10" s="9" customFormat="1" ht="12.75">
      <c r="A241" s="122" t="s">
        <v>87</v>
      </c>
      <c r="B241" s="30"/>
      <c r="C241" s="17" t="s">
        <v>191</v>
      </c>
      <c r="D241" s="17" t="s">
        <v>196</v>
      </c>
      <c r="E241" s="30" t="s">
        <v>163</v>
      </c>
      <c r="F241" s="31" t="s">
        <v>258</v>
      </c>
      <c r="G241" s="62">
        <f>G242</f>
        <v>1000</v>
      </c>
      <c r="H241" s="22"/>
      <c r="I241" s="95"/>
      <c r="J241" s="95"/>
    </row>
    <row r="242" spans="1:10" s="9" customFormat="1" ht="38.25">
      <c r="A242" s="46" t="s">
        <v>519</v>
      </c>
      <c r="B242" s="42"/>
      <c r="C242" s="43" t="s">
        <v>191</v>
      </c>
      <c r="D242" s="43" t="s">
        <v>196</v>
      </c>
      <c r="E242" s="42" t="s">
        <v>313</v>
      </c>
      <c r="F242" s="44" t="s">
        <v>258</v>
      </c>
      <c r="G242" s="58">
        <v>1000</v>
      </c>
      <c r="H242" s="22"/>
      <c r="I242" s="95"/>
      <c r="J242" s="95"/>
    </row>
    <row r="243" spans="1:7" ht="12.75">
      <c r="A243" s="49" t="s">
        <v>8</v>
      </c>
      <c r="B243" s="40"/>
      <c r="C243" s="7" t="s">
        <v>191</v>
      </c>
      <c r="D243" s="7" t="s">
        <v>195</v>
      </c>
      <c r="E243" s="40" t="s">
        <v>38</v>
      </c>
      <c r="F243" s="41" t="s">
        <v>39</v>
      </c>
      <c r="G243" s="59">
        <f>G244</f>
        <v>7000</v>
      </c>
    </row>
    <row r="244" spans="1:7" ht="38.25">
      <c r="A244" s="49" t="s">
        <v>85</v>
      </c>
      <c r="B244" s="40"/>
      <c r="C244" s="7" t="s">
        <v>191</v>
      </c>
      <c r="D244" s="7" t="s">
        <v>195</v>
      </c>
      <c r="E244" s="40" t="s">
        <v>86</v>
      </c>
      <c r="F244" s="41" t="s">
        <v>39</v>
      </c>
      <c r="G244" s="59">
        <f>G245</f>
        <v>7000</v>
      </c>
    </row>
    <row r="245" spans="1:7" ht="38.25">
      <c r="A245" s="49" t="s">
        <v>168</v>
      </c>
      <c r="B245" s="40"/>
      <c r="C245" s="7" t="s">
        <v>191</v>
      </c>
      <c r="D245" s="7" t="s">
        <v>195</v>
      </c>
      <c r="E245" s="40" t="s">
        <v>170</v>
      </c>
      <c r="F245" s="41" t="s">
        <v>39</v>
      </c>
      <c r="G245" s="59">
        <f>G246</f>
        <v>7000</v>
      </c>
    </row>
    <row r="246" spans="1:9" ht="12.75">
      <c r="A246" s="46" t="s">
        <v>87</v>
      </c>
      <c r="B246" s="42"/>
      <c r="C246" s="43" t="s">
        <v>191</v>
      </c>
      <c r="D246" s="43" t="s">
        <v>195</v>
      </c>
      <c r="E246" s="42" t="s">
        <v>170</v>
      </c>
      <c r="F246" s="44" t="s">
        <v>258</v>
      </c>
      <c r="G246" s="58">
        <v>7000</v>
      </c>
      <c r="I246" s="96"/>
    </row>
    <row r="247" spans="1:7" ht="25.5">
      <c r="A247" s="35" t="s">
        <v>177</v>
      </c>
      <c r="B247" s="40"/>
      <c r="C247" s="7" t="s">
        <v>191</v>
      </c>
      <c r="D247" s="7" t="s">
        <v>191</v>
      </c>
      <c r="E247" s="40" t="s">
        <v>38</v>
      </c>
      <c r="F247" s="41" t="s">
        <v>39</v>
      </c>
      <c r="G247" s="59">
        <f>G248</f>
        <v>52400</v>
      </c>
    </row>
    <row r="248" spans="1:7" ht="12.75">
      <c r="A248" s="35" t="s">
        <v>9</v>
      </c>
      <c r="B248" s="8"/>
      <c r="C248" s="2" t="s">
        <v>191</v>
      </c>
      <c r="D248" s="2" t="s">
        <v>191</v>
      </c>
      <c r="E248" s="2" t="s">
        <v>180</v>
      </c>
      <c r="F248" s="2" t="s">
        <v>39</v>
      </c>
      <c r="G248" s="59">
        <f>G249</f>
        <v>52400</v>
      </c>
    </row>
    <row r="249" spans="1:7" ht="38.25">
      <c r="A249" s="35" t="s">
        <v>179</v>
      </c>
      <c r="B249" s="8"/>
      <c r="C249" s="2" t="s">
        <v>191</v>
      </c>
      <c r="D249" s="2" t="s">
        <v>191</v>
      </c>
      <c r="E249" s="2" t="s">
        <v>181</v>
      </c>
      <c r="F249" s="2" t="s">
        <v>39</v>
      </c>
      <c r="G249" s="59">
        <f>G250</f>
        <v>52400</v>
      </c>
    </row>
    <row r="250" spans="1:7" ht="51">
      <c r="A250" s="35" t="s">
        <v>402</v>
      </c>
      <c r="B250" s="8"/>
      <c r="C250" s="1" t="s">
        <v>191</v>
      </c>
      <c r="D250" s="1" t="s">
        <v>191</v>
      </c>
      <c r="E250" s="1" t="s">
        <v>401</v>
      </c>
      <c r="F250" s="1" t="s">
        <v>39</v>
      </c>
      <c r="G250" s="62">
        <f>G251</f>
        <v>52400</v>
      </c>
    </row>
    <row r="251" spans="1:7" ht="12.75">
      <c r="A251" s="46" t="s">
        <v>87</v>
      </c>
      <c r="B251" s="68"/>
      <c r="C251" s="45" t="s">
        <v>191</v>
      </c>
      <c r="D251" s="45" t="s">
        <v>191</v>
      </c>
      <c r="E251" s="45" t="s">
        <v>401</v>
      </c>
      <c r="F251" s="45" t="s">
        <v>258</v>
      </c>
      <c r="G251" s="58">
        <v>52400</v>
      </c>
    </row>
    <row r="252" spans="1:7" ht="12.75">
      <c r="A252" s="91" t="s">
        <v>116</v>
      </c>
      <c r="B252" s="33"/>
      <c r="C252" s="2" t="s">
        <v>192</v>
      </c>
      <c r="D252" s="2" t="s">
        <v>37</v>
      </c>
      <c r="E252" s="33" t="s">
        <v>38</v>
      </c>
      <c r="F252" s="33" t="s">
        <v>39</v>
      </c>
      <c r="G252" s="59">
        <f>G253</f>
        <v>23000</v>
      </c>
    </row>
    <row r="253" spans="1:7" ht="12.75">
      <c r="A253" s="35" t="s">
        <v>9</v>
      </c>
      <c r="B253" s="8"/>
      <c r="C253" s="2" t="s">
        <v>192</v>
      </c>
      <c r="D253" s="2" t="s">
        <v>200</v>
      </c>
      <c r="E253" s="2" t="s">
        <v>180</v>
      </c>
      <c r="F253" s="2" t="s">
        <v>39</v>
      </c>
      <c r="G253" s="59">
        <f>G254</f>
        <v>23000</v>
      </c>
    </row>
    <row r="254" spans="1:7" ht="38.25">
      <c r="A254" s="35" t="s">
        <v>179</v>
      </c>
      <c r="B254" s="8"/>
      <c r="C254" s="2" t="s">
        <v>192</v>
      </c>
      <c r="D254" s="2" t="s">
        <v>200</v>
      </c>
      <c r="E254" s="2" t="s">
        <v>181</v>
      </c>
      <c r="F254" s="2" t="s">
        <v>39</v>
      </c>
      <c r="G254" s="59">
        <f>G255</f>
        <v>23000</v>
      </c>
    </row>
    <row r="255" spans="1:7" ht="51">
      <c r="A255" s="35" t="s">
        <v>402</v>
      </c>
      <c r="B255" s="8"/>
      <c r="C255" s="2" t="s">
        <v>192</v>
      </c>
      <c r="D255" s="2" t="s">
        <v>200</v>
      </c>
      <c r="E255" s="2" t="s">
        <v>401</v>
      </c>
      <c r="F255" s="2" t="s">
        <v>39</v>
      </c>
      <c r="G255" s="62">
        <f>G256</f>
        <v>23000</v>
      </c>
    </row>
    <row r="256" spans="1:7" ht="12.75">
      <c r="A256" s="46" t="s">
        <v>54</v>
      </c>
      <c r="B256" s="68"/>
      <c r="C256" s="45" t="s">
        <v>192</v>
      </c>
      <c r="D256" s="45" t="s">
        <v>200</v>
      </c>
      <c r="E256" s="45" t="s">
        <v>401</v>
      </c>
      <c r="F256" s="45" t="s">
        <v>251</v>
      </c>
      <c r="G256" s="58">
        <v>23000</v>
      </c>
    </row>
    <row r="257" spans="1:9" ht="12.75">
      <c r="A257" s="27" t="s">
        <v>312</v>
      </c>
      <c r="B257" s="3" t="s">
        <v>349</v>
      </c>
      <c r="C257" s="1"/>
      <c r="D257" s="1"/>
      <c r="E257" s="1"/>
      <c r="F257" s="10"/>
      <c r="G257" s="61">
        <f>G258</f>
        <v>3848.6</v>
      </c>
      <c r="I257" s="82"/>
    </row>
    <row r="258" spans="1:8" s="9" customFormat="1" ht="12.75">
      <c r="A258" s="73" t="s">
        <v>79</v>
      </c>
      <c r="B258" s="40"/>
      <c r="C258" s="7" t="s">
        <v>198</v>
      </c>
      <c r="D258" s="7" t="s">
        <v>37</v>
      </c>
      <c r="E258" s="40" t="s">
        <v>38</v>
      </c>
      <c r="F258" s="41" t="s">
        <v>39</v>
      </c>
      <c r="G258" s="59">
        <f>G259</f>
        <v>3848.6</v>
      </c>
      <c r="H258" s="28"/>
    </row>
    <row r="259" spans="1:7" ht="12.75">
      <c r="A259" s="73" t="s">
        <v>246</v>
      </c>
      <c r="B259" s="40"/>
      <c r="C259" s="7" t="s">
        <v>198</v>
      </c>
      <c r="D259" s="7" t="s">
        <v>193</v>
      </c>
      <c r="E259" s="40" t="s">
        <v>38</v>
      </c>
      <c r="F259" s="41" t="s">
        <v>39</v>
      </c>
      <c r="G259" s="59">
        <f>G260</f>
        <v>3848.6</v>
      </c>
    </row>
    <row r="260" spans="1:7" ht="25.5">
      <c r="A260" s="49" t="s">
        <v>80</v>
      </c>
      <c r="B260" s="40"/>
      <c r="C260" s="7" t="s">
        <v>198</v>
      </c>
      <c r="D260" s="7" t="s">
        <v>193</v>
      </c>
      <c r="E260" s="40" t="s">
        <v>81</v>
      </c>
      <c r="F260" s="41" t="s">
        <v>39</v>
      </c>
      <c r="G260" s="59">
        <f>G261</f>
        <v>3848.6</v>
      </c>
    </row>
    <row r="261" spans="1:7" ht="25.5">
      <c r="A261" s="49" t="s">
        <v>257</v>
      </c>
      <c r="B261" s="40"/>
      <c r="C261" s="7" t="s">
        <v>198</v>
      </c>
      <c r="D261" s="7" t="s">
        <v>193</v>
      </c>
      <c r="E261" s="40" t="s">
        <v>82</v>
      </c>
      <c r="F261" s="41" t="s">
        <v>39</v>
      </c>
      <c r="G261" s="59">
        <f>G262+G264</f>
        <v>3848.6</v>
      </c>
    </row>
    <row r="262" spans="1:7" ht="12.75">
      <c r="A262" s="46" t="s">
        <v>54</v>
      </c>
      <c r="B262" s="42"/>
      <c r="C262" s="43" t="s">
        <v>198</v>
      </c>
      <c r="D262" s="43" t="s">
        <v>193</v>
      </c>
      <c r="E262" s="42" t="s">
        <v>82</v>
      </c>
      <c r="F262" s="44" t="s">
        <v>251</v>
      </c>
      <c r="G262" s="58">
        <v>3748.6</v>
      </c>
    </row>
    <row r="263" spans="1:7" ht="25.5">
      <c r="A263" s="35" t="s">
        <v>453</v>
      </c>
      <c r="B263" s="30"/>
      <c r="C263" s="7" t="s">
        <v>198</v>
      </c>
      <c r="D263" s="7" t="s">
        <v>193</v>
      </c>
      <c r="E263" s="40" t="s">
        <v>467</v>
      </c>
      <c r="F263" s="41" t="s">
        <v>39</v>
      </c>
      <c r="G263" s="59">
        <f>G264</f>
        <v>100</v>
      </c>
    </row>
    <row r="264" spans="1:7" ht="12.75">
      <c r="A264" s="46" t="s">
        <v>54</v>
      </c>
      <c r="B264" s="42"/>
      <c r="C264" s="43" t="s">
        <v>198</v>
      </c>
      <c r="D264" s="43" t="s">
        <v>193</v>
      </c>
      <c r="E264" s="42" t="s">
        <v>467</v>
      </c>
      <c r="F264" s="44" t="s">
        <v>251</v>
      </c>
      <c r="G264" s="58">
        <v>100</v>
      </c>
    </row>
    <row r="265" spans="1:7" ht="12.75">
      <c r="A265" s="14" t="s">
        <v>364</v>
      </c>
      <c r="B265" s="3" t="s">
        <v>350</v>
      </c>
      <c r="C265" s="1"/>
      <c r="D265" s="1"/>
      <c r="E265" s="1"/>
      <c r="F265" s="10"/>
      <c r="G265" s="56">
        <f>G266</f>
        <v>546.6</v>
      </c>
    </row>
    <row r="266" spans="1:8" s="9" customFormat="1" ht="12.75">
      <c r="A266" s="73" t="s">
        <v>79</v>
      </c>
      <c r="B266" s="40"/>
      <c r="C266" s="7" t="s">
        <v>198</v>
      </c>
      <c r="D266" s="7" t="s">
        <v>37</v>
      </c>
      <c r="E266" s="40" t="s">
        <v>38</v>
      </c>
      <c r="F266" s="41" t="s">
        <v>39</v>
      </c>
      <c r="G266" s="57">
        <f>G267</f>
        <v>546.6</v>
      </c>
      <c r="H266" s="28"/>
    </row>
    <row r="267" spans="1:7" ht="12.75">
      <c r="A267" s="72" t="s">
        <v>215</v>
      </c>
      <c r="B267" s="40"/>
      <c r="C267" s="7" t="s">
        <v>198</v>
      </c>
      <c r="D267" s="7" t="s">
        <v>56</v>
      </c>
      <c r="E267" s="40" t="s">
        <v>38</v>
      </c>
      <c r="F267" s="41" t="s">
        <v>39</v>
      </c>
      <c r="G267" s="57">
        <f>G268</f>
        <v>546.6</v>
      </c>
    </row>
    <row r="268" spans="1:7" ht="25.5">
      <c r="A268" s="35" t="s">
        <v>296</v>
      </c>
      <c r="B268" s="40"/>
      <c r="C268" s="7" t="s">
        <v>198</v>
      </c>
      <c r="D268" s="7" t="s">
        <v>56</v>
      </c>
      <c r="E268" s="40" t="s">
        <v>301</v>
      </c>
      <c r="F268" s="41" t="s">
        <v>39</v>
      </c>
      <c r="G268" s="59">
        <f>G269</f>
        <v>546.6</v>
      </c>
    </row>
    <row r="269" spans="1:7" ht="25.5">
      <c r="A269" s="35" t="s">
        <v>257</v>
      </c>
      <c r="B269" s="40"/>
      <c r="C269" s="7" t="s">
        <v>198</v>
      </c>
      <c r="D269" s="7" t="s">
        <v>56</v>
      </c>
      <c r="E269" s="40" t="s">
        <v>295</v>
      </c>
      <c r="F269" s="41" t="s">
        <v>39</v>
      </c>
      <c r="G269" s="59">
        <f>G270</f>
        <v>546.6</v>
      </c>
    </row>
    <row r="270" spans="1:7" ht="12.75">
      <c r="A270" s="46" t="s">
        <v>54</v>
      </c>
      <c r="B270" s="42"/>
      <c r="C270" s="43" t="s">
        <v>198</v>
      </c>
      <c r="D270" s="43" t="s">
        <v>56</v>
      </c>
      <c r="E270" s="42" t="s">
        <v>295</v>
      </c>
      <c r="F270" s="44" t="s">
        <v>251</v>
      </c>
      <c r="G270" s="58">
        <v>546.6</v>
      </c>
    </row>
    <row r="271" spans="1:7" ht="12.75">
      <c r="A271" s="14" t="s">
        <v>204</v>
      </c>
      <c r="B271" s="3" t="s">
        <v>315</v>
      </c>
      <c r="C271" s="1"/>
      <c r="D271" s="1"/>
      <c r="E271" s="1"/>
      <c r="F271" s="10"/>
      <c r="G271" s="56">
        <f>G272</f>
        <v>187412.89999999997</v>
      </c>
    </row>
    <row r="272" spans="1:8" s="9" customFormat="1" ht="12.75">
      <c r="A272" s="49" t="s">
        <v>230</v>
      </c>
      <c r="B272" s="40"/>
      <c r="C272" s="7" t="s">
        <v>191</v>
      </c>
      <c r="D272" s="7" t="s">
        <v>37</v>
      </c>
      <c r="E272" s="40" t="s">
        <v>38</v>
      </c>
      <c r="F272" s="41" t="s">
        <v>39</v>
      </c>
      <c r="G272" s="59">
        <f>G273+G278+G282+G296</f>
        <v>187412.89999999997</v>
      </c>
      <c r="H272" s="28"/>
    </row>
    <row r="273" spans="1:7" ht="12.75">
      <c r="A273" s="49" t="s">
        <v>201</v>
      </c>
      <c r="B273" s="40"/>
      <c r="C273" s="7" t="s">
        <v>191</v>
      </c>
      <c r="D273" s="7" t="s">
        <v>189</v>
      </c>
      <c r="E273" s="40" t="s">
        <v>38</v>
      </c>
      <c r="F273" s="41" t="s">
        <v>39</v>
      </c>
      <c r="G273" s="59">
        <f>G274</f>
        <v>16727</v>
      </c>
    </row>
    <row r="274" spans="1:8" s="9" customFormat="1" ht="12.75">
      <c r="A274" s="49" t="s">
        <v>90</v>
      </c>
      <c r="B274" s="40"/>
      <c r="C274" s="7" t="s">
        <v>191</v>
      </c>
      <c r="D274" s="7" t="s">
        <v>189</v>
      </c>
      <c r="E274" s="40" t="s">
        <v>161</v>
      </c>
      <c r="F274" s="41" t="s">
        <v>39</v>
      </c>
      <c r="G274" s="59">
        <f>+G275</f>
        <v>16727</v>
      </c>
      <c r="H274" s="28"/>
    </row>
    <row r="275" spans="1:7" ht="12.75">
      <c r="A275" s="49" t="s">
        <v>160</v>
      </c>
      <c r="B275" s="40"/>
      <c r="C275" s="7" t="s">
        <v>191</v>
      </c>
      <c r="D275" s="7" t="s">
        <v>189</v>
      </c>
      <c r="E275" s="40" t="s">
        <v>162</v>
      </c>
      <c r="F275" s="41" t="s">
        <v>39</v>
      </c>
      <c r="G275" s="59">
        <f>G276</f>
        <v>16727</v>
      </c>
    </row>
    <row r="276" spans="1:7" ht="25.5">
      <c r="A276" s="34" t="s">
        <v>42</v>
      </c>
      <c r="B276" s="30"/>
      <c r="C276" s="17" t="s">
        <v>191</v>
      </c>
      <c r="D276" s="17" t="s">
        <v>189</v>
      </c>
      <c r="E276" s="30" t="s">
        <v>162</v>
      </c>
      <c r="F276" s="31" t="s">
        <v>208</v>
      </c>
      <c r="G276" s="62">
        <f>G277</f>
        <v>16727</v>
      </c>
    </row>
    <row r="277" spans="1:11" ht="12.75">
      <c r="A277" s="46" t="s">
        <v>160</v>
      </c>
      <c r="B277" s="42"/>
      <c r="C277" s="43" t="s">
        <v>191</v>
      </c>
      <c r="D277" s="43" t="s">
        <v>189</v>
      </c>
      <c r="E277" s="42" t="s">
        <v>162</v>
      </c>
      <c r="F277" s="44" t="s">
        <v>208</v>
      </c>
      <c r="G277" s="58">
        <f>9477+7250</f>
        <v>16727</v>
      </c>
      <c r="I277" s="96"/>
      <c r="J277" s="96"/>
      <c r="K277" s="96"/>
    </row>
    <row r="278" spans="1:7" ht="12.75">
      <c r="A278" s="74" t="s">
        <v>202</v>
      </c>
      <c r="B278" s="40"/>
      <c r="C278" s="7" t="s">
        <v>191</v>
      </c>
      <c r="D278" s="7" t="s">
        <v>196</v>
      </c>
      <c r="E278" s="40" t="s">
        <v>38</v>
      </c>
      <c r="F278" s="41" t="s">
        <v>39</v>
      </c>
      <c r="G278" s="123">
        <f>G279</f>
        <v>445</v>
      </c>
    </row>
    <row r="279" spans="1:7" ht="12.75">
      <c r="A279" s="49" t="s">
        <v>164</v>
      </c>
      <c r="B279" s="40"/>
      <c r="C279" s="7" t="s">
        <v>191</v>
      </c>
      <c r="D279" s="7" t="s">
        <v>196</v>
      </c>
      <c r="E279" s="40" t="s">
        <v>166</v>
      </c>
      <c r="F279" s="41" t="s">
        <v>39</v>
      </c>
      <c r="G279" s="59">
        <f>G280</f>
        <v>445</v>
      </c>
    </row>
    <row r="280" spans="1:8" s="9" customFormat="1" ht="12.75">
      <c r="A280" s="49" t="s">
        <v>165</v>
      </c>
      <c r="B280" s="40"/>
      <c r="C280" s="7" t="s">
        <v>191</v>
      </c>
      <c r="D280" s="7" t="s">
        <v>196</v>
      </c>
      <c r="E280" s="40" t="s">
        <v>167</v>
      </c>
      <c r="F280" s="41" t="s">
        <v>39</v>
      </c>
      <c r="G280" s="59">
        <f>G281</f>
        <v>445</v>
      </c>
      <c r="H280" s="28"/>
    </row>
    <row r="281" spans="1:8" s="9" customFormat="1" ht="25.5">
      <c r="A281" s="46" t="s">
        <v>42</v>
      </c>
      <c r="B281" s="42"/>
      <c r="C281" s="43" t="s">
        <v>191</v>
      </c>
      <c r="D281" s="43" t="s">
        <v>196</v>
      </c>
      <c r="E281" s="42" t="s">
        <v>167</v>
      </c>
      <c r="F281" s="44" t="s">
        <v>208</v>
      </c>
      <c r="G281" s="58">
        <v>445</v>
      </c>
      <c r="H281" s="22"/>
    </row>
    <row r="282" spans="1:8" s="9" customFormat="1" ht="12.75">
      <c r="A282" s="49" t="s">
        <v>8</v>
      </c>
      <c r="B282" s="40"/>
      <c r="C282" s="7" t="s">
        <v>191</v>
      </c>
      <c r="D282" s="7" t="s">
        <v>195</v>
      </c>
      <c r="E282" s="40" t="s">
        <v>38</v>
      </c>
      <c r="F282" s="41" t="s">
        <v>39</v>
      </c>
      <c r="G282" s="59">
        <f>G283</f>
        <v>132965.69999999998</v>
      </c>
      <c r="H282" s="28"/>
    </row>
    <row r="283" spans="1:8" s="9" customFormat="1" ht="12.75">
      <c r="A283" s="49" t="s">
        <v>8</v>
      </c>
      <c r="B283" s="40"/>
      <c r="C283" s="7" t="s">
        <v>191</v>
      </c>
      <c r="D283" s="7" t="s">
        <v>195</v>
      </c>
      <c r="E283" s="40" t="s">
        <v>171</v>
      </c>
      <c r="F283" s="41" t="s">
        <v>39</v>
      </c>
      <c r="G283" s="59">
        <f>G284+G286+G290+G292+G294</f>
        <v>132965.69999999998</v>
      </c>
      <c r="H283" s="28"/>
    </row>
    <row r="284" spans="1:7" ht="12.75">
      <c r="A284" s="49" t="s">
        <v>11</v>
      </c>
      <c r="B284" s="40"/>
      <c r="C284" s="7" t="s">
        <v>191</v>
      </c>
      <c r="D284" s="7" t="s">
        <v>195</v>
      </c>
      <c r="E284" s="40" t="s">
        <v>172</v>
      </c>
      <c r="F284" s="41" t="s">
        <v>39</v>
      </c>
      <c r="G284" s="59">
        <f>G285</f>
        <v>9907.7</v>
      </c>
    </row>
    <row r="285" spans="1:7" ht="25.5">
      <c r="A285" s="46" t="s">
        <v>42</v>
      </c>
      <c r="B285" s="42"/>
      <c r="C285" s="43" t="s">
        <v>191</v>
      </c>
      <c r="D285" s="43" t="s">
        <v>195</v>
      </c>
      <c r="E285" s="42" t="s">
        <v>172</v>
      </c>
      <c r="F285" s="44" t="s">
        <v>208</v>
      </c>
      <c r="G285" s="58">
        <v>9907.7</v>
      </c>
    </row>
    <row r="286" spans="1:7" ht="38.25">
      <c r="A286" s="49" t="s">
        <v>169</v>
      </c>
      <c r="B286" s="40"/>
      <c r="C286" s="7" t="s">
        <v>191</v>
      </c>
      <c r="D286" s="7" t="s">
        <v>195</v>
      </c>
      <c r="E286" s="40" t="s">
        <v>173</v>
      </c>
      <c r="F286" s="41" t="s">
        <v>39</v>
      </c>
      <c r="G286" s="59">
        <f>G287+G288</f>
        <v>70116.4</v>
      </c>
    </row>
    <row r="287" spans="1:10" ht="25.5">
      <c r="A287" s="46" t="s">
        <v>42</v>
      </c>
      <c r="B287" s="42"/>
      <c r="C287" s="43" t="s">
        <v>191</v>
      </c>
      <c r="D287" s="43" t="s">
        <v>195</v>
      </c>
      <c r="E287" s="42" t="s">
        <v>173</v>
      </c>
      <c r="F287" s="44" t="s">
        <v>208</v>
      </c>
      <c r="G287" s="58">
        <f>64382.9+5500</f>
        <v>69882.9</v>
      </c>
      <c r="I287" s="96"/>
      <c r="J287" s="96"/>
    </row>
    <row r="288" spans="1:7" ht="51.75" customHeight="1">
      <c r="A288" s="35" t="s">
        <v>498</v>
      </c>
      <c r="B288" s="40"/>
      <c r="C288" s="7" t="s">
        <v>191</v>
      </c>
      <c r="D288" s="7" t="s">
        <v>195</v>
      </c>
      <c r="E288" s="40" t="s">
        <v>499</v>
      </c>
      <c r="F288" s="41" t="s">
        <v>39</v>
      </c>
      <c r="G288" s="59">
        <f>G289</f>
        <v>233.5</v>
      </c>
    </row>
    <row r="289" spans="1:7" ht="25.5">
      <c r="A289" s="46" t="s">
        <v>42</v>
      </c>
      <c r="B289" s="42"/>
      <c r="C289" s="43" t="s">
        <v>191</v>
      </c>
      <c r="D289" s="43" t="s">
        <v>195</v>
      </c>
      <c r="E289" s="42" t="s">
        <v>499</v>
      </c>
      <c r="F289" s="44" t="s">
        <v>208</v>
      </c>
      <c r="G289" s="58">
        <v>233.5</v>
      </c>
    </row>
    <row r="290" spans="1:7" ht="12.75">
      <c r="A290" s="49" t="s">
        <v>12</v>
      </c>
      <c r="B290" s="40"/>
      <c r="C290" s="7" t="s">
        <v>191</v>
      </c>
      <c r="D290" s="7" t="s">
        <v>195</v>
      </c>
      <c r="E290" s="40" t="s">
        <v>174</v>
      </c>
      <c r="F290" s="41" t="s">
        <v>39</v>
      </c>
      <c r="G290" s="59">
        <f>G291</f>
        <v>4255.099999999999</v>
      </c>
    </row>
    <row r="291" spans="1:7" ht="25.5">
      <c r="A291" s="46" t="s">
        <v>42</v>
      </c>
      <c r="B291" s="42"/>
      <c r="C291" s="43" t="s">
        <v>191</v>
      </c>
      <c r="D291" s="43" t="s">
        <v>195</v>
      </c>
      <c r="E291" s="42" t="s">
        <v>174</v>
      </c>
      <c r="F291" s="44" t="s">
        <v>208</v>
      </c>
      <c r="G291" s="58">
        <f>3927.2+327.9</f>
        <v>4255.099999999999</v>
      </c>
    </row>
    <row r="292" spans="1:7" ht="12.75">
      <c r="A292" s="49" t="s">
        <v>13</v>
      </c>
      <c r="B292" s="30"/>
      <c r="C292" s="7" t="s">
        <v>191</v>
      </c>
      <c r="D292" s="7" t="s">
        <v>195</v>
      </c>
      <c r="E292" s="40" t="s">
        <v>175</v>
      </c>
      <c r="F292" s="41" t="s">
        <v>39</v>
      </c>
      <c r="G292" s="59">
        <f>G293</f>
        <v>2764.4</v>
      </c>
    </row>
    <row r="293" spans="1:7" ht="25.5">
      <c r="A293" s="46" t="s">
        <v>42</v>
      </c>
      <c r="B293" s="42"/>
      <c r="C293" s="43" t="s">
        <v>191</v>
      </c>
      <c r="D293" s="43" t="s">
        <v>195</v>
      </c>
      <c r="E293" s="42" t="s">
        <v>175</v>
      </c>
      <c r="F293" s="44" t="s">
        <v>208</v>
      </c>
      <c r="G293" s="58">
        <v>2764.4</v>
      </c>
    </row>
    <row r="294" spans="1:7" ht="25.5">
      <c r="A294" s="49" t="s">
        <v>10</v>
      </c>
      <c r="B294" s="40"/>
      <c r="C294" s="7" t="s">
        <v>191</v>
      </c>
      <c r="D294" s="7" t="s">
        <v>195</v>
      </c>
      <c r="E294" s="40" t="s">
        <v>176</v>
      </c>
      <c r="F294" s="41" t="s">
        <v>39</v>
      </c>
      <c r="G294" s="59">
        <f>G295</f>
        <v>45922.1</v>
      </c>
    </row>
    <row r="295" spans="1:10" ht="25.5">
      <c r="A295" s="46" t="s">
        <v>42</v>
      </c>
      <c r="B295" s="42"/>
      <c r="C295" s="43" t="s">
        <v>191</v>
      </c>
      <c r="D295" s="43" t="s">
        <v>195</v>
      </c>
      <c r="E295" s="42" t="s">
        <v>176</v>
      </c>
      <c r="F295" s="44" t="s">
        <v>208</v>
      </c>
      <c r="G295" s="58">
        <f>43750+8000-5500-327.9</f>
        <v>45922.1</v>
      </c>
      <c r="I295" s="96"/>
      <c r="J295" s="96"/>
    </row>
    <row r="296" spans="1:7" ht="25.5">
      <c r="A296" s="49" t="s">
        <v>177</v>
      </c>
      <c r="B296" s="40"/>
      <c r="C296" s="7" t="s">
        <v>191</v>
      </c>
      <c r="D296" s="7" t="s">
        <v>191</v>
      </c>
      <c r="E296" s="40" t="s">
        <v>38</v>
      </c>
      <c r="F296" s="41" t="s">
        <v>39</v>
      </c>
      <c r="G296" s="59">
        <f>G297+G302</f>
        <v>37275.2</v>
      </c>
    </row>
    <row r="297" spans="1:7" ht="51">
      <c r="A297" s="49" t="s">
        <v>35</v>
      </c>
      <c r="B297" s="40"/>
      <c r="C297" s="7" t="s">
        <v>191</v>
      </c>
      <c r="D297" s="7" t="s">
        <v>191</v>
      </c>
      <c r="E297" s="40" t="s">
        <v>40</v>
      </c>
      <c r="F297" s="41" t="s">
        <v>39</v>
      </c>
      <c r="G297" s="59">
        <f>G298</f>
        <v>27275.199999999997</v>
      </c>
    </row>
    <row r="298" spans="1:7" ht="25.5">
      <c r="A298" s="49" t="s">
        <v>257</v>
      </c>
      <c r="B298" s="40"/>
      <c r="C298" s="7" t="s">
        <v>191</v>
      </c>
      <c r="D298" s="7" t="s">
        <v>191</v>
      </c>
      <c r="E298" s="40" t="s">
        <v>297</v>
      </c>
      <c r="F298" s="41" t="s">
        <v>39</v>
      </c>
      <c r="G298" s="59">
        <f>G299+G301</f>
        <v>27275.199999999997</v>
      </c>
    </row>
    <row r="299" spans="1:10" ht="12.75">
      <c r="A299" s="46" t="s">
        <v>54</v>
      </c>
      <c r="B299" s="42"/>
      <c r="C299" s="43" t="s">
        <v>191</v>
      </c>
      <c r="D299" s="43" t="s">
        <v>191</v>
      </c>
      <c r="E299" s="42" t="s">
        <v>297</v>
      </c>
      <c r="F299" s="44" t="s">
        <v>251</v>
      </c>
      <c r="G299" s="58">
        <v>17778.6</v>
      </c>
      <c r="I299" s="96"/>
      <c r="J299" s="96"/>
    </row>
    <row r="300" spans="1:7" ht="25.5">
      <c r="A300" s="49" t="s">
        <v>453</v>
      </c>
      <c r="B300" s="40"/>
      <c r="C300" s="7" t="s">
        <v>191</v>
      </c>
      <c r="D300" s="7" t="s">
        <v>191</v>
      </c>
      <c r="E300" s="40" t="s">
        <v>454</v>
      </c>
      <c r="F300" s="41" t="s">
        <v>39</v>
      </c>
      <c r="G300" s="59">
        <f>G301</f>
        <v>9496.6</v>
      </c>
    </row>
    <row r="301" spans="1:7" ht="12.75">
      <c r="A301" s="46" t="s">
        <v>54</v>
      </c>
      <c r="B301" s="42"/>
      <c r="C301" s="43" t="s">
        <v>191</v>
      </c>
      <c r="D301" s="43" t="s">
        <v>191</v>
      </c>
      <c r="E301" s="42" t="s">
        <v>454</v>
      </c>
      <c r="F301" s="44" t="s">
        <v>251</v>
      </c>
      <c r="G301" s="58">
        <v>9496.6</v>
      </c>
    </row>
    <row r="302" spans="1:7" ht="12.75">
      <c r="A302" s="35" t="s">
        <v>9</v>
      </c>
      <c r="B302" s="8"/>
      <c r="C302" s="2" t="s">
        <v>191</v>
      </c>
      <c r="D302" s="2" t="s">
        <v>191</v>
      </c>
      <c r="E302" s="2" t="s">
        <v>180</v>
      </c>
      <c r="F302" s="2" t="s">
        <v>39</v>
      </c>
      <c r="G302" s="59">
        <f>G303</f>
        <v>10000</v>
      </c>
    </row>
    <row r="303" spans="1:7" ht="38.25">
      <c r="A303" s="35" t="s">
        <v>179</v>
      </c>
      <c r="B303" s="8"/>
      <c r="C303" s="2" t="s">
        <v>191</v>
      </c>
      <c r="D303" s="2" t="s">
        <v>191</v>
      </c>
      <c r="E303" s="2" t="s">
        <v>181</v>
      </c>
      <c r="F303" s="2" t="s">
        <v>39</v>
      </c>
      <c r="G303" s="59">
        <f>G304</f>
        <v>10000</v>
      </c>
    </row>
    <row r="304" spans="1:7" ht="51">
      <c r="A304" s="35" t="s">
        <v>402</v>
      </c>
      <c r="B304" s="8"/>
      <c r="C304" s="2" t="s">
        <v>191</v>
      </c>
      <c r="D304" s="2" t="s">
        <v>191</v>
      </c>
      <c r="E304" s="2" t="s">
        <v>401</v>
      </c>
      <c r="F304" s="2" t="s">
        <v>39</v>
      </c>
      <c r="G304" s="59">
        <f>SUM(G305:G305)</f>
        <v>10000</v>
      </c>
    </row>
    <row r="305" spans="1:7" ht="12.75">
      <c r="A305" s="46" t="s">
        <v>54</v>
      </c>
      <c r="B305" s="68"/>
      <c r="C305" s="45" t="s">
        <v>191</v>
      </c>
      <c r="D305" s="45" t="s">
        <v>191</v>
      </c>
      <c r="E305" s="45" t="s">
        <v>401</v>
      </c>
      <c r="F305" s="45" t="s">
        <v>251</v>
      </c>
      <c r="G305" s="58">
        <v>10000</v>
      </c>
    </row>
    <row r="306" spans="1:18" ht="12.75">
      <c r="A306" s="79" t="s">
        <v>363</v>
      </c>
      <c r="B306" s="20" t="s">
        <v>347</v>
      </c>
      <c r="C306" s="20"/>
      <c r="D306" s="8"/>
      <c r="E306" s="8"/>
      <c r="F306" s="11"/>
      <c r="G306" s="56">
        <f>G307+G385</f>
        <v>375262.3</v>
      </c>
      <c r="I306" s="82"/>
      <c r="Q306" s="81"/>
      <c r="R306" s="82"/>
    </row>
    <row r="307" spans="1:8" s="9" customFormat="1" ht="12.75">
      <c r="A307" s="49" t="s">
        <v>213</v>
      </c>
      <c r="B307" s="40"/>
      <c r="C307" s="7" t="s">
        <v>193</v>
      </c>
      <c r="D307" s="7" t="s">
        <v>37</v>
      </c>
      <c r="E307" s="40" t="s">
        <v>38</v>
      </c>
      <c r="F307" s="41" t="s">
        <v>39</v>
      </c>
      <c r="G307" s="59">
        <f>G308+G318+G352+G361+G346</f>
        <v>370652.1</v>
      </c>
      <c r="H307" s="28"/>
    </row>
    <row r="308" spans="1:7" ht="12.75">
      <c r="A308" s="49" t="s">
        <v>232</v>
      </c>
      <c r="B308" s="40"/>
      <c r="C308" s="7" t="s">
        <v>193</v>
      </c>
      <c r="D308" s="7" t="s">
        <v>189</v>
      </c>
      <c r="E308" s="40" t="s">
        <v>38</v>
      </c>
      <c r="F308" s="41" t="s">
        <v>39</v>
      </c>
      <c r="G308" s="59">
        <f>G309</f>
        <v>150767.1</v>
      </c>
    </row>
    <row r="309" spans="1:7" ht="12.75">
      <c r="A309" s="49" t="s">
        <v>219</v>
      </c>
      <c r="B309" s="40"/>
      <c r="C309" s="7" t="s">
        <v>193</v>
      </c>
      <c r="D309" s="7" t="s">
        <v>189</v>
      </c>
      <c r="E309" s="40" t="s">
        <v>91</v>
      </c>
      <c r="F309" s="41" t="s">
        <v>39</v>
      </c>
      <c r="G309" s="59">
        <f>G310</f>
        <v>150767.1</v>
      </c>
    </row>
    <row r="310" spans="1:7" ht="25.5">
      <c r="A310" s="49" t="s">
        <v>257</v>
      </c>
      <c r="B310" s="40"/>
      <c r="C310" s="7" t="s">
        <v>193</v>
      </c>
      <c r="D310" s="7" t="s">
        <v>189</v>
      </c>
      <c r="E310" s="40" t="s">
        <v>92</v>
      </c>
      <c r="F310" s="41" t="s">
        <v>39</v>
      </c>
      <c r="G310" s="59">
        <f>G311+G312+G314+G316</f>
        <v>150767.1</v>
      </c>
    </row>
    <row r="311" spans="1:7" ht="12.75">
      <c r="A311" s="46" t="s">
        <v>54</v>
      </c>
      <c r="B311" s="42"/>
      <c r="C311" s="43" t="s">
        <v>193</v>
      </c>
      <c r="D311" s="43" t="s">
        <v>189</v>
      </c>
      <c r="E311" s="42" t="s">
        <v>92</v>
      </c>
      <c r="F311" s="44" t="s">
        <v>251</v>
      </c>
      <c r="G311" s="58">
        <f>129374.6+5200</f>
        <v>134574.6</v>
      </c>
    </row>
    <row r="312" spans="1:8" s="9" customFormat="1" ht="25.5">
      <c r="A312" s="35" t="s">
        <v>392</v>
      </c>
      <c r="B312" s="40"/>
      <c r="C312" s="7" t="s">
        <v>193</v>
      </c>
      <c r="D312" s="7" t="s">
        <v>189</v>
      </c>
      <c r="E312" s="40" t="s">
        <v>391</v>
      </c>
      <c r="F312" s="41" t="s">
        <v>39</v>
      </c>
      <c r="G312" s="59">
        <f>G313</f>
        <v>3949</v>
      </c>
      <c r="H312" s="28"/>
    </row>
    <row r="313" spans="1:7" ht="12.75">
      <c r="A313" s="46" t="s">
        <v>54</v>
      </c>
      <c r="B313" s="42"/>
      <c r="C313" s="43" t="s">
        <v>193</v>
      </c>
      <c r="D313" s="43" t="s">
        <v>189</v>
      </c>
      <c r="E313" s="42" t="s">
        <v>391</v>
      </c>
      <c r="F313" s="44" t="s">
        <v>251</v>
      </c>
      <c r="G313" s="58">
        <v>3949</v>
      </c>
    </row>
    <row r="314" spans="1:8" s="9" customFormat="1" ht="38.25">
      <c r="A314" s="49" t="s">
        <v>459</v>
      </c>
      <c r="B314" s="40"/>
      <c r="C314" s="7" t="s">
        <v>193</v>
      </c>
      <c r="D314" s="7" t="s">
        <v>189</v>
      </c>
      <c r="E314" s="40" t="s">
        <v>489</v>
      </c>
      <c r="F314" s="41" t="s">
        <v>39</v>
      </c>
      <c r="G314" s="59">
        <f>G315</f>
        <v>10832</v>
      </c>
      <c r="H314" s="28"/>
    </row>
    <row r="315" spans="1:7" ht="12.75">
      <c r="A315" s="46" t="s">
        <v>54</v>
      </c>
      <c r="B315" s="42"/>
      <c r="C315" s="43" t="s">
        <v>193</v>
      </c>
      <c r="D315" s="43" t="s">
        <v>189</v>
      </c>
      <c r="E315" s="42" t="s">
        <v>489</v>
      </c>
      <c r="F315" s="44" t="s">
        <v>251</v>
      </c>
      <c r="G315" s="58">
        <v>10832</v>
      </c>
    </row>
    <row r="316" spans="1:8" s="9" customFormat="1" ht="25.5">
      <c r="A316" s="35" t="s">
        <v>394</v>
      </c>
      <c r="B316" s="40"/>
      <c r="C316" s="7" t="s">
        <v>193</v>
      </c>
      <c r="D316" s="7" t="s">
        <v>189</v>
      </c>
      <c r="E316" s="40" t="s">
        <v>393</v>
      </c>
      <c r="F316" s="41" t="s">
        <v>39</v>
      </c>
      <c r="G316" s="59">
        <f>G317</f>
        <v>1411.5</v>
      </c>
      <c r="H316" s="28"/>
    </row>
    <row r="317" spans="1:7" ht="12.75">
      <c r="A317" s="46" t="s">
        <v>54</v>
      </c>
      <c r="B317" s="42"/>
      <c r="C317" s="43" t="s">
        <v>193</v>
      </c>
      <c r="D317" s="43" t="s">
        <v>189</v>
      </c>
      <c r="E317" s="42" t="s">
        <v>393</v>
      </c>
      <c r="F317" s="44" t="s">
        <v>251</v>
      </c>
      <c r="G317" s="58">
        <v>1411.5</v>
      </c>
    </row>
    <row r="318" spans="1:7" ht="12.75">
      <c r="A318" s="49" t="s">
        <v>203</v>
      </c>
      <c r="B318" s="40"/>
      <c r="C318" s="7" t="s">
        <v>193</v>
      </c>
      <c r="D318" s="7" t="s">
        <v>196</v>
      </c>
      <c r="E318" s="40" t="s">
        <v>38</v>
      </c>
      <c r="F318" s="41" t="s">
        <v>39</v>
      </c>
      <c r="G318" s="59">
        <f>G319+G331+G336+G343</f>
        <v>155623</v>
      </c>
    </row>
    <row r="319" spans="1:7" ht="25.5">
      <c r="A319" s="49" t="s">
        <v>220</v>
      </c>
      <c r="B319" s="40"/>
      <c r="C319" s="7" t="s">
        <v>193</v>
      </c>
      <c r="D319" s="7" t="s">
        <v>196</v>
      </c>
      <c r="E319" s="40" t="s">
        <v>94</v>
      </c>
      <c r="F319" s="41" t="s">
        <v>39</v>
      </c>
      <c r="G319" s="59">
        <f>G320</f>
        <v>93309.3</v>
      </c>
    </row>
    <row r="320" spans="1:7" ht="25.5">
      <c r="A320" s="49" t="s">
        <v>257</v>
      </c>
      <c r="B320" s="40"/>
      <c r="C320" s="7" t="s">
        <v>193</v>
      </c>
      <c r="D320" s="7" t="s">
        <v>196</v>
      </c>
      <c r="E320" s="40" t="s">
        <v>95</v>
      </c>
      <c r="F320" s="41" t="s">
        <v>39</v>
      </c>
      <c r="G320" s="59">
        <f>G321+G327+G323+G329+G325</f>
        <v>93309.3</v>
      </c>
    </row>
    <row r="321" spans="1:7" ht="12.75">
      <c r="A321" s="34" t="s">
        <v>54</v>
      </c>
      <c r="B321" s="30"/>
      <c r="C321" s="17" t="s">
        <v>193</v>
      </c>
      <c r="D321" s="17" t="s">
        <v>196</v>
      </c>
      <c r="E321" s="30" t="s">
        <v>95</v>
      </c>
      <c r="F321" s="31" t="s">
        <v>251</v>
      </c>
      <c r="G321" s="62">
        <f>G322</f>
        <v>31084.2</v>
      </c>
    </row>
    <row r="322" spans="1:7" ht="12.75">
      <c r="A322" s="46" t="s">
        <v>155</v>
      </c>
      <c r="B322" s="42"/>
      <c r="C322" s="43" t="s">
        <v>193</v>
      </c>
      <c r="D322" s="43" t="s">
        <v>196</v>
      </c>
      <c r="E322" s="42" t="s">
        <v>159</v>
      </c>
      <c r="F322" s="44" t="s">
        <v>251</v>
      </c>
      <c r="G322" s="58">
        <v>31084.2</v>
      </c>
    </row>
    <row r="323" spans="1:8" s="9" customFormat="1" ht="38.25">
      <c r="A323" s="49" t="s">
        <v>459</v>
      </c>
      <c r="B323" s="40"/>
      <c r="C323" s="7" t="s">
        <v>193</v>
      </c>
      <c r="D323" s="7" t="s">
        <v>196</v>
      </c>
      <c r="E323" s="40" t="s">
        <v>485</v>
      </c>
      <c r="F323" s="41" t="s">
        <v>39</v>
      </c>
      <c r="G323" s="59">
        <f>G324</f>
        <v>882.8</v>
      </c>
      <c r="H323" s="28"/>
    </row>
    <row r="324" spans="1:7" ht="12.75">
      <c r="A324" s="46" t="s">
        <v>54</v>
      </c>
      <c r="B324" s="42"/>
      <c r="C324" s="43" t="s">
        <v>193</v>
      </c>
      <c r="D324" s="43" t="s">
        <v>196</v>
      </c>
      <c r="E324" s="42" t="s">
        <v>485</v>
      </c>
      <c r="F324" s="44" t="s">
        <v>251</v>
      </c>
      <c r="G324" s="58">
        <v>882.8</v>
      </c>
    </row>
    <row r="325" spans="1:8" s="9" customFormat="1" ht="41.25" customHeight="1">
      <c r="A325" s="35" t="s">
        <v>442</v>
      </c>
      <c r="B325" s="40"/>
      <c r="C325" s="7" t="s">
        <v>193</v>
      </c>
      <c r="D325" s="7" t="s">
        <v>196</v>
      </c>
      <c r="E325" s="40" t="s">
        <v>441</v>
      </c>
      <c r="F325" s="41" t="s">
        <v>39</v>
      </c>
      <c r="G325" s="59">
        <f>G326</f>
        <v>2216.3</v>
      </c>
      <c r="H325" s="28"/>
    </row>
    <row r="326" spans="1:19" ht="12.75">
      <c r="A326" s="46" t="s">
        <v>54</v>
      </c>
      <c r="B326" s="42"/>
      <c r="C326" s="43" t="s">
        <v>193</v>
      </c>
      <c r="D326" s="43" t="s">
        <v>196</v>
      </c>
      <c r="E326" s="42" t="s">
        <v>441</v>
      </c>
      <c r="F326" s="44" t="s">
        <v>251</v>
      </c>
      <c r="G326" s="58">
        <v>2216.3</v>
      </c>
      <c r="S326" s="104"/>
    </row>
    <row r="327" spans="1:8" s="9" customFormat="1" ht="63.75">
      <c r="A327" s="35" t="s">
        <v>285</v>
      </c>
      <c r="B327" s="40"/>
      <c r="C327" s="7" t="s">
        <v>193</v>
      </c>
      <c r="D327" s="7" t="s">
        <v>196</v>
      </c>
      <c r="E327" s="40" t="s">
        <v>395</v>
      </c>
      <c r="F327" s="41" t="s">
        <v>39</v>
      </c>
      <c r="G327" s="59">
        <f>G328</f>
        <v>58943</v>
      </c>
      <c r="H327" s="28"/>
    </row>
    <row r="328" spans="1:7" ht="12.75">
      <c r="A328" s="46" t="s">
        <v>54</v>
      </c>
      <c r="B328" s="42"/>
      <c r="C328" s="43" t="s">
        <v>193</v>
      </c>
      <c r="D328" s="43" t="s">
        <v>196</v>
      </c>
      <c r="E328" s="42" t="s">
        <v>395</v>
      </c>
      <c r="F328" s="44" t="s">
        <v>251</v>
      </c>
      <c r="G328" s="58">
        <v>58943</v>
      </c>
    </row>
    <row r="329" spans="1:8" s="9" customFormat="1" ht="25.5">
      <c r="A329" s="35" t="s">
        <v>396</v>
      </c>
      <c r="B329" s="40"/>
      <c r="C329" s="7" t="s">
        <v>193</v>
      </c>
      <c r="D329" s="7" t="s">
        <v>196</v>
      </c>
      <c r="E329" s="40" t="s">
        <v>397</v>
      </c>
      <c r="F329" s="41" t="s">
        <v>39</v>
      </c>
      <c r="G329" s="59">
        <f>G330</f>
        <v>183</v>
      </c>
      <c r="H329" s="28"/>
    </row>
    <row r="330" spans="1:7" ht="12.75">
      <c r="A330" s="46" t="s">
        <v>54</v>
      </c>
      <c r="B330" s="42"/>
      <c r="C330" s="43" t="s">
        <v>193</v>
      </c>
      <c r="D330" s="43" t="s">
        <v>196</v>
      </c>
      <c r="E330" s="42" t="s">
        <v>397</v>
      </c>
      <c r="F330" s="44" t="s">
        <v>251</v>
      </c>
      <c r="G330" s="58">
        <v>183</v>
      </c>
    </row>
    <row r="331" spans="1:7" ht="12.75">
      <c r="A331" s="49" t="s">
        <v>221</v>
      </c>
      <c r="B331" s="40"/>
      <c r="C331" s="7" t="s">
        <v>193</v>
      </c>
      <c r="D331" s="7" t="s">
        <v>196</v>
      </c>
      <c r="E331" s="40" t="s">
        <v>96</v>
      </c>
      <c r="F331" s="41" t="s">
        <v>39</v>
      </c>
      <c r="G331" s="59">
        <f>G332</f>
        <v>49601.2</v>
      </c>
    </row>
    <row r="332" spans="1:7" ht="25.5">
      <c r="A332" s="49" t="s">
        <v>257</v>
      </c>
      <c r="B332" s="40"/>
      <c r="C332" s="7" t="s">
        <v>193</v>
      </c>
      <c r="D332" s="7" t="s">
        <v>196</v>
      </c>
      <c r="E332" s="40" t="s">
        <v>97</v>
      </c>
      <c r="F332" s="41" t="s">
        <v>39</v>
      </c>
      <c r="G332" s="59">
        <f>G333+G334</f>
        <v>49601.2</v>
      </c>
    </row>
    <row r="333" spans="1:7" ht="12.75">
      <c r="A333" s="46" t="s">
        <v>54</v>
      </c>
      <c r="B333" s="42"/>
      <c r="C333" s="43" t="s">
        <v>193</v>
      </c>
      <c r="D333" s="43" t="s">
        <v>196</v>
      </c>
      <c r="E333" s="42" t="s">
        <v>97</v>
      </c>
      <c r="F333" s="44" t="s">
        <v>251</v>
      </c>
      <c r="G333" s="58">
        <v>49315.1</v>
      </c>
    </row>
    <row r="334" spans="1:8" s="9" customFormat="1" ht="38.25">
      <c r="A334" s="49" t="s">
        <v>459</v>
      </c>
      <c r="B334" s="40"/>
      <c r="C334" s="7" t="s">
        <v>193</v>
      </c>
      <c r="D334" s="7" t="s">
        <v>196</v>
      </c>
      <c r="E334" s="40" t="s">
        <v>457</v>
      </c>
      <c r="F334" s="41" t="s">
        <v>39</v>
      </c>
      <c r="G334" s="59">
        <f>G335</f>
        <v>286.1</v>
      </c>
      <c r="H334" s="28"/>
    </row>
    <row r="335" spans="1:7" ht="12.75">
      <c r="A335" s="46" t="s">
        <v>54</v>
      </c>
      <c r="B335" s="42"/>
      <c r="C335" s="43" t="s">
        <v>193</v>
      </c>
      <c r="D335" s="43" t="s">
        <v>196</v>
      </c>
      <c r="E335" s="42" t="s">
        <v>457</v>
      </c>
      <c r="F335" s="44" t="s">
        <v>251</v>
      </c>
      <c r="G335" s="58">
        <v>286.1</v>
      </c>
    </row>
    <row r="336" spans="1:7" ht="12.75">
      <c r="A336" s="49" t="s">
        <v>242</v>
      </c>
      <c r="B336" s="40"/>
      <c r="C336" s="7" t="s">
        <v>193</v>
      </c>
      <c r="D336" s="7" t="s">
        <v>196</v>
      </c>
      <c r="E336" s="40" t="s">
        <v>100</v>
      </c>
      <c r="F336" s="41" t="s">
        <v>39</v>
      </c>
      <c r="G336" s="59">
        <f>G337</f>
        <v>12159.3</v>
      </c>
    </row>
    <row r="337" spans="1:7" ht="25.5">
      <c r="A337" s="49" t="s">
        <v>257</v>
      </c>
      <c r="B337" s="40"/>
      <c r="C337" s="7" t="s">
        <v>193</v>
      </c>
      <c r="D337" s="7" t="s">
        <v>196</v>
      </c>
      <c r="E337" s="40" t="s">
        <v>101</v>
      </c>
      <c r="F337" s="41" t="s">
        <v>39</v>
      </c>
      <c r="G337" s="59">
        <f>G338+G341+G339</f>
        <v>12159.3</v>
      </c>
    </row>
    <row r="338" spans="1:7" ht="12.75">
      <c r="A338" s="46" t="s">
        <v>54</v>
      </c>
      <c r="B338" s="42"/>
      <c r="C338" s="43" t="s">
        <v>193</v>
      </c>
      <c r="D338" s="43" t="s">
        <v>196</v>
      </c>
      <c r="E338" s="42" t="s">
        <v>101</v>
      </c>
      <c r="F338" s="44" t="s">
        <v>251</v>
      </c>
      <c r="G338" s="58">
        <v>2536.2</v>
      </c>
    </row>
    <row r="339" spans="1:7" ht="38.25">
      <c r="A339" s="49" t="s">
        <v>459</v>
      </c>
      <c r="B339" s="40"/>
      <c r="C339" s="7" t="s">
        <v>193</v>
      </c>
      <c r="D339" s="7" t="s">
        <v>196</v>
      </c>
      <c r="E339" s="40" t="s">
        <v>484</v>
      </c>
      <c r="F339" s="41" t="s">
        <v>39</v>
      </c>
      <c r="G339" s="59">
        <f>G340</f>
        <v>78.2</v>
      </c>
    </row>
    <row r="340" spans="1:7" ht="12.75">
      <c r="A340" s="46" t="s">
        <v>54</v>
      </c>
      <c r="B340" s="42"/>
      <c r="C340" s="43" t="s">
        <v>193</v>
      </c>
      <c r="D340" s="43" t="s">
        <v>196</v>
      </c>
      <c r="E340" s="42" t="s">
        <v>484</v>
      </c>
      <c r="F340" s="44" t="s">
        <v>251</v>
      </c>
      <c r="G340" s="58">
        <v>78.2</v>
      </c>
    </row>
    <row r="341" spans="1:7" ht="63.75">
      <c r="A341" s="35" t="s">
        <v>286</v>
      </c>
      <c r="B341" s="40"/>
      <c r="C341" s="7" t="s">
        <v>193</v>
      </c>
      <c r="D341" s="7" t="s">
        <v>196</v>
      </c>
      <c r="E341" s="40" t="s">
        <v>398</v>
      </c>
      <c r="F341" s="41" t="s">
        <v>39</v>
      </c>
      <c r="G341" s="59">
        <f>G342</f>
        <v>9544.9</v>
      </c>
    </row>
    <row r="342" spans="1:7" ht="12.75">
      <c r="A342" s="46" t="s">
        <v>54</v>
      </c>
      <c r="B342" s="42"/>
      <c r="C342" s="43" t="s">
        <v>193</v>
      </c>
      <c r="D342" s="43" t="s">
        <v>196</v>
      </c>
      <c r="E342" s="42" t="s">
        <v>398</v>
      </c>
      <c r="F342" s="44" t="s">
        <v>251</v>
      </c>
      <c r="G342" s="58">
        <v>9544.9</v>
      </c>
    </row>
    <row r="343" spans="1:7" ht="12.75">
      <c r="A343" s="35" t="s">
        <v>9</v>
      </c>
      <c r="B343" s="40"/>
      <c r="C343" s="7" t="s">
        <v>193</v>
      </c>
      <c r="D343" s="7" t="s">
        <v>196</v>
      </c>
      <c r="E343" s="40" t="s">
        <v>180</v>
      </c>
      <c r="F343" s="41" t="s">
        <v>39</v>
      </c>
      <c r="G343" s="59">
        <f>G344</f>
        <v>553.2</v>
      </c>
    </row>
    <row r="344" spans="1:7" ht="25.5">
      <c r="A344" s="35" t="s">
        <v>273</v>
      </c>
      <c r="B344" s="40"/>
      <c r="C344" s="7" t="s">
        <v>193</v>
      </c>
      <c r="D344" s="7" t="s">
        <v>196</v>
      </c>
      <c r="E344" s="40" t="s">
        <v>272</v>
      </c>
      <c r="F344" s="41" t="s">
        <v>39</v>
      </c>
      <c r="G344" s="59">
        <f>G345</f>
        <v>553.2</v>
      </c>
    </row>
    <row r="345" spans="1:7" ht="12.75">
      <c r="A345" s="46" t="s">
        <v>54</v>
      </c>
      <c r="B345" s="42"/>
      <c r="C345" s="43" t="s">
        <v>193</v>
      </c>
      <c r="D345" s="43" t="s">
        <v>196</v>
      </c>
      <c r="E345" s="42" t="s">
        <v>272</v>
      </c>
      <c r="F345" s="44" t="s">
        <v>251</v>
      </c>
      <c r="G345" s="58">
        <v>553.2</v>
      </c>
    </row>
    <row r="346" spans="1:7" ht="12.75">
      <c r="A346" s="73" t="s">
        <v>440</v>
      </c>
      <c r="B346" s="40"/>
      <c r="C346" s="7" t="s">
        <v>193</v>
      </c>
      <c r="D346" s="7" t="s">
        <v>195</v>
      </c>
      <c r="E346" s="40" t="s">
        <v>38</v>
      </c>
      <c r="F346" s="41" t="s">
        <v>39</v>
      </c>
      <c r="G346" s="62">
        <f>G347</f>
        <v>8437.7</v>
      </c>
    </row>
    <row r="347" spans="1:7" ht="63.75">
      <c r="A347" s="35" t="s">
        <v>233</v>
      </c>
      <c r="B347" s="40"/>
      <c r="C347" s="7" t="s">
        <v>193</v>
      </c>
      <c r="D347" s="7" t="s">
        <v>195</v>
      </c>
      <c r="E347" s="40" t="s">
        <v>105</v>
      </c>
      <c r="F347" s="41" t="s">
        <v>39</v>
      </c>
      <c r="G347" s="62">
        <f>G348</f>
        <v>8437.7</v>
      </c>
    </row>
    <row r="348" spans="1:7" ht="25.5">
      <c r="A348" s="35" t="s">
        <v>257</v>
      </c>
      <c r="B348" s="30"/>
      <c r="C348" s="17" t="s">
        <v>193</v>
      </c>
      <c r="D348" s="17" t="s">
        <v>195</v>
      </c>
      <c r="E348" s="30" t="s">
        <v>106</v>
      </c>
      <c r="F348" s="31" t="s">
        <v>39</v>
      </c>
      <c r="G348" s="62">
        <f>G349+G350</f>
        <v>8437.7</v>
      </c>
    </row>
    <row r="349" spans="1:7" ht="12.75">
      <c r="A349" s="46" t="s">
        <v>54</v>
      </c>
      <c r="B349" s="42"/>
      <c r="C349" s="43" t="s">
        <v>193</v>
      </c>
      <c r="D349" s="43" t="s">
        <v>195</v>
      </c>
      <c r="E349" s="42" t="s">
        <v>106</v>
      </c>
      <c r="F349" s="44" t="s">
        <v>251</v>
      </c>
      <c r="G349" s="58">
        <v>4923.3</v>
      </c>
    </row>
    <row r="350" spans="1:7" ht="38.25">
      <c r="A350" s="49" t="s">
        <v>459</v>
      </c>
      <c r="B350" s="2"/>
      <c r="C350" s="17" t="s">
        <v>193</v>
      </c>
      <c r="D350" s="17" t="s">
        <v>195</v>
      </c>
      <c r="E350" s="30" t="s">
        <v>482</v>
      </c>
      <c r="F350" s="31" t="s">
        <v>39</v>
      </c>
      <c r="G350" s="62">
        <f>G351</f>
        <v>3514.4</v>
      </c>
    </row>
    <row r="351" spans="1:7" ht="12.75">
      <c r="A351" s="46" t="s">
        <v>54</v>
      </c>
      <c r="B351" s="50"/>
      <c r="C351" s="43" t="s">
        <v>193</v>
      </c>
      <c r="D351" s="43" t="s">
        <v>195</v>
      </c>
      <c r="E351" s="42" t="s">
        <v>482</v>
      </c>
      <c r="F351" s="44" t="s">
        <v>251</v>
      </c>
      <c r="G351" s="58">
        <v>3514.4</v>
      </c>
    </row>
    <row r="352" spans="1:7" ht="12.75">
      <c r="A352" s="74" t="s">
        <v>212</v>
      </c>
      <c r="B352" s="40"/>
      <c r="C352" s="7" t="s">
        <v>193</v>
      </c>
      <c r="D352" s="7" t="s">
        <v>193</v>
      </c>
      <c r="E352" s="40" t="s">
        <v>38</v>
      </c>
      <c r="F352" s="41" t="s">
        <v>39</v>
      </c>
      <c r="G352" s="59">
        <f>+G353+G358</f>
        <v>5861.2</v>
      </c>
    </row>
    <row r="353" spans="1:7" ht="25.5">
      <c r="A353" s="49" t="s">
        <v>102</v>
      </c>
      <c r="B353" s="97"/>
      <c r="C353" s="7" t="s">
        <v>193</v>
      </c>
      <c r="D353" s="7" t="s">
        <v>193</v>
      </c>
      <c r="E353" s="40" t="s">
        <v>103</v>
      </c>
      <c r="F353" s="41" t="s">
        <v>39</v>
      </c>
      <c r="G353" s="59">
        <f>G354</f>
        <v>4561.2</v>
      </c>
    </row>
    <row r="354" spans="1:7" ht="12.75">
      <c r="A354" s="35" t="s">
        <v>287</v>
      </c>
      <c r="B354" s="97"/>
      <c r="C354" s="7" t="s">
        <v>193</v>
      </c>
      <c r="D354" s="7" t="s">
        <v>193</v>
      </c>
      <c r="E354" s="40" t="s">
        <v>277</v>
      </c>
      <c r="F354" s="41" t="s">
        <v>39</v>
      </c>
      <c r="G354" s="59">
        <f>G357+G355</f>
        <v>4561.2</v>
      </c>
    </row>
    <row r="355" spans="1:7" ht="25.5">
      <c r="A355" s="46" t="s">
        <v>42</v>
      </c>
      <c r="B355" s="98"/>
      <c r="C355" s="43" t="s">
        <v>193</v>
      </c>
      <c r="D355" s="43" t="s">
        <v>193</v>
      </c>
      <c r="E355" s="44" t="s">
        <v>277</v>
      </c>
      <c r="F355" s="44" t="s">
        <v>208</v>
      </c>
      <c r="G355" s="58">
        <v>4110.4</v>
      </c>
    </row>
    <row r="356" spans="1:7" ht="38.25">
      <c r="A356" s="49" t="s">
        <v>459</v>
      </c>
      <c r="B356" s="115"/>
      <c r="C356" s="7" t="s">
        <v>193</v>
      </c>
      <c r="D356" s="7" t="s">
        <v>193</v>
      </c>
      <c r="E356" s="40" t="s">
        <v>483</v>
      </c>
      <c r="F356" s="41" t="s">
        <v>39</v>
      </c>
      <c r="G356" s="62">
        <f>G357</f>
        <v>450.8</v>
      </c>
    </row>
    <row r="357" spans="1:7" ht="25.5">
      <c r="A357" s="46" t="s">
        <v>42</v>
      </c>
      <c r="B357" s="98"/>
      <c r="C357" s="43" t="s">
        <v>193</v>
      </c>
      <c r="D357" s="43" t="s">
        <v>193</v>
      </c>
      <c r="E357" s="44" t="s">
        <v>483</v>
      </c>
      <c r="F357" s="44" t="s">
        <v>208</v>
      </c>
      <c r="G357" s="58">
        <v>450.8</v>
      </c>
    </row>
    <row r="358" spans="1:7" ht="12.75">
      <c r="A358" s="49" t="s">
        <v>249</v>
      </c>
      <c r="B358" s="33"/>
      <c r="C358" s="7" t="s">
        <v>193</v>
      </c>
      <c r="D358" s="7" t="s">
        <v>193</v>
      </c>
      <c r="E358" s="40" t="s">
        <v>163</v>
      </c>
      <c r="F358" s="41" t="s">
        <v>39</v>
      </c>
      <c r="G358" s="59">
        <f>G359</f>
        <v>1300</v>
      </c>
    </row>
    <row r="359" spans="1:7" ht="25.5">
      <c r="A359" s="34" t="s">
        <v>104</v>
      </c>
      <c r="B359" s="5"/>
      <c r="C359" s="17" t="s">
        <v>193</v>
      </c>
      <c r="D359" s="17" t="s">
        <v>193</v>
      </c>
      <c r="E359" s="30" t="s">
        <v>163</v>
      </c>
      <c r="F359" s="31" t="s">
        <v>211</v>
      </c>
      <c r="G359" s="62">
        <f>G360</f>
        <v>1300</v>
      </c>
    </row>
    <row r="360" spans="1:28" s="47" customFormat="1" ht="37.5" customHeight="1">
      <c r="A360" s="46" t="s">
        <v>506</v>
      </c>
      <c r="B360" s="52"/>
      <c r="C360" s="43" t="s">
        <v>193</v>
      </c>
      <c r="D360" s="43" t="s">
        <v>193</v>
      </c>
      <c r="E360" s="42" t="s">
        <v>19</v>
      </c>
      <c r="F360" s="44" t="s">
        <v>211</v>
      </c>
      <c r="G360" s="58">
        <v>1300</v>
      </c>
      <c r="H360" s="22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7" ht="12.75">
      <c r="A361" s="49" t="s">
        <v>222</v>
      </c>
      <c r="B361" s="33"/>
      <c r="C361" s="7" t="s">
        <v>193</v>
      </c>
      <c r="D361" s="7" t="s">
        <v>192</v>
      </c>
      <c r="E361" s="40" t="s">
        <v>38</v>
      </c>
      <c r="F361" s="41" t="s">
        <v>39</v>
      </c>
      <c r="G361" s="59">
        <f>G362+G368+G380+G376+G365</f>
        <v>49963.1</v>
      </c>
    </row>
    <row r="362" spans="1:8" s="9" customFormat="1" ht="51">
      <c r="A362" s="49" t="s">
        <v>35</v>
      </c>
      <c r="B362" s="33"/>
      <c r="C362" s="7" t="s">
        <v>193</v>
      </c>
      <c r="D362" s="7" t="s">
        <v>192</v>
      </c>
      <c r="E362" s="40" t="s">
        <v>40</v>
      </c>
      <c r="F362" s="41" t="s">
        <v>39</v>
      </c>
      <c r="G362" s="59">
        <f>G363</f>
        <v>11219</v>
      </c>
      <c r="H362" s="28"/>
    </row>
    <row r="363" spans="1:7" ht="12.75">
      <c r="A363" s="49" t="s">
        <v>252</v>
      </c>
      <c r="B363" s="33"/>
      <c r="C363" s="7" t="s">
        <v>193</v>
      </c>
      <c r="D363" s="7" t="s">
        <v>192</v>
      </c>
      <c r="E363" s="40" t="s">
        <v>44</v>
      </c>
      <c r="F363" s="41" t="s">
        <v>39</v>
      </c>
      <c r="G363" s="59">
        <f>G364</f>
        <v>11219</v>
      </c>
    </row>
    <row r="364" spans="1:7" ht="25.5">
      <c r="A364" s="46" t="s">
        <v>42</v>
      </c>
      <c r="B364" s="52"/>
      <c r="C364" s="43" t="s">
        <v>193</v>
      </c>
      <c r="D364" s="43" t="s">
        <v>192</v>
      </c>
      <c r="E364" s="42" t="s">
        <v>44</v>
      </c>
      <c r="F364" s="44" t="s">
        <v>208</v>
      </c>
      <c r="G364" s="58">
        <v>11219</v>
      </c>
    </row>
    <row r="365" spans="1:8" s="9" customFormat="1" ht="12.75">
      <c r="A365" s="35" t="s">
        <v>492</v>
      </c>
      <c r="B365" s="40"/>
      <c r="C365" s="7" t="s">
        <v>193</v>
      </c>
      <c r="D365" s="7" t="s">
        <v>192</v>
      </c>
      <c r="E365" s="40" t="s">
        <v>491</v>
      </c>
      <c r="F365" s="41" t="s">
        <v>39</v>
      </c>
      <c r="G365" s="59">
        <f>G366</f>
        <v>2780.2</v>
      </c>
      <c r="H365" s="28"/>
    </row>
    <row r="366" spans="1:8" s="9" customFormat="1" ht="12.75">
      <c r="A366" s="35" t="s">
        <v>494</v>
      </c>
      <c r="B366" s="40"/>
      <c r="C366" s="7" t="s">
        <v>193</v>
      </c>
      <c r="D366" s="7" t="s">
        <v>192</v>
      </c>
      <c r="E366" s="40" t="s">
        <v>493</v>
      </c>
      <c r="F366" s="41" t="s">
        <v>39</v>
      </c>
      <c r="G366" s="59">
        <f>G367</f>
        <v>2780.2</v>
      </c>
      <c r="H366" s="28"/>
    </row>
    <row r="367" spans="1:7" ht="12.75">
      <c r="A367" s="46" t="s">
        <v>107</v>
      </c>
      <c r="B367" s="42"/>
      <c r="C367" s="43" t="s">
        <v>193</v>
      </c>
      <c r="D367" s="43" t="s">
        <v>192</v>
      </c>
      <c r="E367" s="42" t="s">
        <v>493</v>
      </c>
      <c r="F367" s="44" t="s">
        <v>239</v>
      </c>
      <c r="G367" s="58">
        <v>2780.2</v>
      </c>
    </row>
    <row r="368" spans="1:7" ht="63.75">
      <c r="A368" s="49" t="s">
        <v>233</v>
      </c>
      <c r="B368" s="40"/>
      <c r="C368" s="7" t="s">
        <v>193</v>
      </c>
      <c r="D368" s="7" t="s">
        <v>192</v>
      </c>
      <c r="E368" s="40" t="s">
        <v>105</v>
      </c>
      <c r="F368" s="41" t="s">
        <v>39</v>
      </c>
      <c r="G368" s="59">
        <f>G369</f>
        <v>9818.9</v>
      </c>
    </row>
    <row r="369" spans="1:7" ht="25.5">
      <c r="A369" s="49" t="s">
        <v>257</v>
      </c>
      <c r="B369" s="40"/>
      <c r="C369" s="7" t="s">
        <v>193</v>
      </c>
      <c r="D369" s="7" t="s">
        <v>192</v>
      </c>
      <c r="E369" s="40" t="s">
        <v>106</v>
      </c>
      <c r="F369" s="41" t="s">
        <v>39</v>
      </c>
      <c r="G369" s="59">
        <f>G370+G372+G374</f>
        <v>9818.9</v>
      </c>
    </row>
    <row r="370" spans="1:7" ht="12.75">
      <c r="A370" s="34" t="s">
        <v>54</v>
      </c>
      <c r="B370" s="30"/>
      <c r="C370" s="17" t="s">
        <v>193</v>
      </c>
      <c r="D370" s="17" t="s">
        <v>192</v>
      </c>
      <c r="E370" s="30" t="s">
        <v>106</v>
      </c>
      <c r="F370" s="31" t="s">
        <v>251</v>
      </c>
      <c r="G370" s="62">
        <f>G371</f>
        <v>9736.9</v>
      </c>
    </row>
    <row r="371" spans="1:28" s="47" customFormat="1" ht="12.75">
      <c r="A371" s="46" t="s">
        <v>154</v>
      </c>
      <c r="B371" s="42"/>
      <c r="C371" s="43" t="s">
        <v>193</v>
      </c>
      <c r="D371" s="43" t="s">
        <v>192</v>
      </c>
      <c r="E371" s="42" t="s">
        <v>157</v>
      </c>
      <c r="F371" s="44" t="s">
        <v>251</v>
      </c>
      <c r="G371" s="58">
        <v>9736.9</v>
      </c>
      <c r="H371" s="22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8" s="9" customFormat="1" ht="63.75">
      <c r="A372" s="35" t="s">
        <v>404</v>
      </c>
      <c r="B372" s="40"/>
      <c r="C372" s="7" t="s">
        <v>193</v>
      </c>
      <c r="D372" s="7" t="s">
        <v>192</v>
      </c>
      <c r="E372" s="40" t="s">
        <v>403</v>
      </c>
      <c r="F372" s="41" t="s">
        <v>39</v>
      </c>
      <c r="G372" s="59">
        <f>G373</f>
        <v>25.3</v>
      </c>
      <c r="H372" s="28"/>
    </row>
    <row r="373" spans="1:7" ht="12.75">
      <c r="A373" s="46" t="s">
        <v>54</v>
      </c>
      <c r="B373" s="42"/>
      <c r="C373" s="43" t="s">
        <v>193</v>
      </c>
      <c r="D373" s="43" t="s">
        <v>192</v>
      </c>
      <c r="E373" s="42" t="s">
        <v>403</v>
      </c>
      <c r="F373" s="44" t="s">
        <v>251</v>
      </c>
      <c r="G373" s="58">
        <v>25.3</v>
      </c>
    </row>
    <row r="374" spans="1:7" ht="38.25">
      <c r="A374" s="49" t="s">
        <v>459</v>
      </c>
      <c r="B374" s="40"/>
      <c r="C374" s="7" t="s">
        <v>193</v>
      </c>
      <c r="D374" s="7" t="s">
        <v>192</v>
      </c>
      <c r="E374" s="40" t="s">
        <v>482</v>
      </c>
      <c r="F374" s="41" t="s">
        <v>39</v>
      </c>
      <c r="G374" s="59">
        <f>SUM(G375)</f>
        <v>56.7</v>
      </c>
    </row>
    <row r="375" spans="1:7" ht="12.75">
      <c r="A375" s="46" t="s">
        <v>54</v>
      </c>
      <c r="B375" s="42"/>
      <c r="C375" s="43" t="s">
        <v>193</v>
      </c>
      <c r="D375" s="43" t="s">
        <v>192</v>
      </c>
      <c r="E375" s="42" t="s">
        <v>481</v>
      </c>
      <c r="F375" s="44" t="s">
        <v>251</v>
      </c>
      <c r="G375" s="58">
        <v>56.7</v>
      </c>
    </row>
    <row r="376" spans="1:28" s="51" customFormat="1" ht="12.75">
      <c r="A376" s="35" t="s">
        <v>9</v>
      </c>
      <c r="B376" s="80"/>
      <c r="C376" s="2" t="s">
        <v>193</v>
      </c>
      <c r="D376" s="2" t="s">
        <v>192</v>
      </c>
      <c r="E376" s="2" t="s">
        <v>380</v>
      </c>
      <c r="F376" s="2" t="s">
        <v>39</v>
      </c>
      <c r="G376" s="59">
        <f>G377</f>
        <v>10000</v>
      </c>
      <c r="H376" s="28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s="51" customFormat="1" ht="38.25">
      <c r="A377" s="35" t="s">
        <v>179</v>
      </c>
      <c r="B377" s="80"/>
      <c r="C377" s="2" t="s">
        <v>193</v>
      </c>
      <c r="D377" s="2" t="s">
        <v>192</v>
      </c>
      <c r="E377" s="2" t="s">
        <v>381</v>
      </c>
      <c r="F377" s="2" t="s">
        <v>39</v>
      </c>
      <c r="G377" s="59">
        <f>G378</f>
        <v>10000</v>
      </c>
      <c r="H377" s="28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s="51" customFormat="1" ht="51">
      <c r="A378" s="35" t="s">
        <v>402</v>
      </c>
      <c r="B378" s="80"/>
      <c r="C378" s="2" t="s">
        <v>193</v>
      </c>
      <c r="D378" s="2" t="s">
        <v>192</v>
      </c>
      <c r="E378" s="2" t="s">
        <v>401</v>
      </c>
      <c r="F378" s="2" t="s">
        <v>39</v>
      </c>
      <c r="G378" s="62">
        <f>G379</f>
        <v>10000</v>
      </c>
      <c r="H378" s="28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s="51" customFormat="1" ht="12.75">
      <c r="A379" s="46" t="s">
        <v>54</v>
      </c>
      <c r="B379" s="42"/>
      <c r="C379" s="43" t="s">
        <v>193</v>
      </c>
      <c r="D379" s="43" t="s">
        <v>192</v>
      </c>
      <c r="E379" s="42" t="s">
        <v>401</v>
      </c>
      <c r="F379" s="44" t="s">
        <v>251</v>
      </c>
      <c r="G379" s="58">
        <v>10000</v>
      </c>
      <c r="H379" s="28"/>
      <c r="I379" s="9"/>
      <c r="J379" s="9"/>
      <c r="K379" s="9"/>
      <c r="L379" s="9"/>
      <c r="M379" s="9"/>
      <c r="N379" s="9"/>
      <c r="O379" s="9"/>
      <c r="P379" s="9"/>
      <c r="Q379" s="9"/>
      <c r="R379" s="6"/>
      <c r="S379" s="105"/>
      <c r="T379" s="9"/>
      <c r="U379" s="9"/>
      <c r="V379" s="9"/>
      <c r="W379" s="9"/>
      <c r="X379" s="9"/>
      <c r="Y379" s="9"/>
      <c r="Z379" s="9"/>
      <c r="AA379" s="9"/>
      <c r="AB379" s="9"/>
    </row>
    <row r="380" spans="1:7" ht="12.75">
      <c r="A380" s="49" t="s">
        <v>249</v>
      </c>
      <c r="B380" s="40"/>
      <c r="C380" s="7" t="s">
        <v>193</v>
      </c>
      <c r="D380" s="7" t="s">
        <v>192</v>
      </c>
      <c r="E380" s="40" t="s">
        <v>163</v>
      </c>
      <c r="F380" s="41" t="s">
        <v>39</v>
      </c>
      <c r="G380" s="59">
        <f>G381</f>
        <v>16145</v>
      </c>
    </row>
    <row r="381" spans="1:8" s="9" customFormat="1" ht="12.75">
      <c r="A381" s="34" t="s">
        <v>107</v>
      </c>
      <c r="B381" s="30"/>
      <c r="C381" s="17" t="s">
        <v>193</v>
      </c>
      <c r="D381" s="17" t="s">
        <v>192</v>
      </c>
      <c r="E381" s="30" t="s">
        <v>163</v>
      </c>
      <c r="F381" s="31" t="s">
        <v>239</v>
      </c>
      <c r="G381" s="62">
        <f>G382+G383+G384</f>
        <v>16145</v>
      </c>
      <c r="H381" s="28"/>
    </row>
    <row r="382" spans="1:28" s="47" customFormat="1" ht="25.5">
      <c r="A382" s="46" t="s">
        <v>508</v>
      </c>
      <c r="B382" s="42"/>
      <c r="C382" s="43" t="s">
        <v>193</v>
      </c>
      <c r="D382" s="43" t="s">
        <v>192</v>
      </c>
      <c r="E382" s="42" t="s">
        <v>30</v>
      </c>
      <c r="F382" s="44" t="s">
        <v>239</v>
      </c>
      <c r="G382" s="58">
        <f>9200-1000</f>
        <v>8200</v>
      </c>
      <c r="H382" s="22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s="47" customFormat="1" ht="25.5">
      <c r="A383" s="46" t="s">
        <v>527</v>
      </c>
      <c r="B383" s="42"/>
      <c r="C383" s="43" t="s">
        <v>193</v>
      </c>
      <c r="D383" s="43" t="s">
        <v>192</v>
      </c>
      <c r="E383" s="42" t="s">
        <v>29</v>
      </c>
      <c r="F383" s="44" t="s">
        <v>239</v>
      </c>
      <c r="G383" s="58">
        <v>7800</v>
      </c>
      <c r="H383" s="22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7" ht="25.5">
      <c r="A384" s="75" t="s">
        <v>323</v>
      </c>
      <c r="B384" s="42"/>
      <c r="C384" s="43" t="s">
        <v>193</v>
      </c>
      <c r="D384" s="43" t="s">
        <v>192</v>
      </c>
      <c r="E384" s="42" t="s">
        <v>22</v>
      </c>
      <c r="F384" s="44" t="s">
        <v>239</v>
      </c>
      <c r="G384" s="58">
        <v>145</v>
      </c>
    </row>
    <row r="385" spans="1:28" s="47" customFormat="1" ht="12.75">
      <c r="A385" s="49" t="s">
        <v>197</v>
      </c>
      <c r="B385" s="40"/>
      <c r="C385" s="7" t="s">
        <v>200</v>
      </c>
      <c r="D385" s="7" t="s">
        <v>37</v>
      </c>
      <c r="E385" s="40" t="s">
        <v>38</v>
      </c>
      <c r="F385" s="41" t="s">
        <v>39</v>
      </c>
      <c r="G385" s="59">
        <f>G386</f>
        <v>4610.2</v>
      </c>
      <c r="H385" s="22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s="47" customFormat="1" ht="12.75">
      <c r="A386" s="49" t="s">
        <v>138</v>
      </c>
      <c r="B386" s="40"/>
      <c r="C386" s="7" t="s">
        <v>200</v>
      </c>
      <c r="D386" s="7" t="s">
        <v>198</v>
      </c>
      <c r="E386" s="40" t="s">
        <v>38</v>
      </c>
      <c r="F386" s="41" t="s">
        <v>39</v>
      </c>
      <c r="G386" s="59">
        <f>G387</f>
        <v>4610.2</v>
      </c>
      <c r="H386" s="22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s="47" customFormat="1" ht="12.75">
      <c r="A387" s="49" t="s">
        <v>9</v>
      </c>
      <c r="B387" s="30"/>
      <c r="C387" s="7" t="s">
        <v>200</v>
      </c>
      <c r="D387" s="7" t="s">
        <v>198</v>
      </c>
      <c r="E387" s="40" t="s">
        <v>180</v>
      </c>
      <c r="F387" s="41" t="s">
        <v>39</v>
      </c>
      <c r="G387" s="59">
        <f>G388</f>
        <v>4610.2</v>
      </c>
      <c r="H387" s="22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s="51" customFormat="1" ht="63.75">
      <c r="A388" s="35" t="s">
        <v>284</v>
      </c>
      <c r="B388" s="40"/>
      <c r="C388" s="7" t="s">
        <v>200</v>
      </c>
      <c r="D388" s="7" t="s">
        <v>198</v>
      </c>
      <c r="E388" s="40" t="s">
        <v>280</v>
      </c>
      <c r="F388" s="41" t="s">
        <v>39</v>
      </c>
      <c r="G388" s="59">
        <f>G389</f>
        <v>4610.2</v>
      </c>
      <c r="H388" s="28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s="47" customFormat="1" ht="12.75">
      <c r="A389" s="46" t="s">
        <v>67</v>
      </c>
      <c r="B389" s="42"/>
      <c r="C389" s="43" t="s">
        <v>200</v>
      </c>
      <c r="D389" s="43" t="s">
        <v>198</v>
      </c>
      <c r="E389" s="42" t="s">
        <v>280</v>
      </c>
      <c r="F389" s="44" t="s">
        <v>209</v>
      </c>
      <c r="G389" s="58">
        <v>4610.2</v>
      </c>
      <c r="H389" s="22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7" ht="12.75">
      <c r="A390" s="27" t="s">
        <v>370</v>
      </c>
      <c r="B390" s="3" t="s">
        <v>318</v>
      </c>
      <c r="C390" s="1"/>
      <c r="D390" s="1"/>
      <c r="E390" s="1"/>
      <c r="F390" s="10"/>
      <c r="G390" s="56">
        <f>G391</f>
        <v>15594.800000000001</v>
      </c>
    </row>
    <row r="391" spans="1:7" ht="12.75">
      <c r="A391" s="49" t="s">
        <v>213</v>
      </c>
      <c r="B391" s="40"/>
      <c r="C391" s="7" t="s">
        <v>193</v>
      </c>
      <c r="D391" s="7" t="s">
        <v>37</v>
      </c>
      <c r="E391" s="40" t="s">
        <v>38</v>
      </c>
      <c r="F391" s="41" t="s">
        <v>39</v>
      </c>
      <c r="G391" s="57">
        <f>G392</f>
        <v>15594.800000000001</v>
      </c>
    </row>
    <row r="392" spans="1:7" ht="12.75">
      <c r="A392" s="49" t="s">
        <v>203</v>
      </c>
      <c r="B392" s="40"/>
      <c r="C392" s="7" t="s">
        <v>193</v>
      </c>
      <c r="D392" s="7" t="s">
        <v>196</v>
      </c>
      <c r="E392" s="40" t="s">
        <v>38</v>
      </c>
      <c r="F392" s="41" t="s">
        <v>39</v>
      </c>
      <c r="G392" s="57">
        <f>G393</f>
        <v>15594.800000000001</v>
      </c>
    </row>
    <row r="393" spans="1:7" ht="12.75">
      <c r="A393" s="49" t="s">
        <v>93</v>
      </c>
      <c r="B393" s="40"/>
      <c r="C393" s="7" t="s">
        <v>193</v>
      </c>
      <c r="D393" s="7" t="s">
        <v>196</v>
      </c>
      <c r="E393" s="40" t="s">
        <v>98</v>
      </c>
      <c r="F393" s="41" t="s">
        <v>39</v>
      </c>
      <c r="G393" s="59">
        <f>G394</f>
        <v>15594.800000000001</v>
      </c>
    </row>
    <row r="394" spans="1:7" ht="25.5">
      <c r="A394" s="49" t="s">
        <v>257</v>
      </c>
      <c r="B394" s="40"/>
      <c r="C394" s="7" t="s">
        <v>193</v>
      </c>
      <c r="D394" s="7" t="s">
        <v>196</v>
      </c>
      <c r="E394" s="40" t="s">
        <v>99</v>
      </c>
      <c r="F394" s="41" t="s">
        <v>39</v>
      </c>
      <c r="G394" s="59">
        <f>SUM(G395,G396,G398)</f>
        <v>15594.800000000001</v>
      </c>
    </row>
    <row r="395" spans="1:7" ht="12.75">
      <c r="A395" s="46" t="s">
        <v>54</v>
      </c>
      <c r="B395" s="42"/>
      <c r="C395" s="43" t="s">
        <v>193</v>
      </c>
      <c r="D395" s="43" t="s">
        <v>196</v>
      </c>
      <c r="E395" s="42" t="s">
        <v>99</v>
      </c>
      <c r="F395" s="44" t="s">
        <v>251</v>
      </c>
      <c r="G395" s="58">
        <v>2460.9</v>
      </c>
    </row>
    <row r="396" spans="1:7" ht="38.25">
      <c r="A396" s="35" t="s">
        <v>288</v>
      </c>
      <c r="B396" s="40"/>
      <c r="C396" s="7" t="s">
        <v>193</v>
      </c>
      <c r="D396" s="7" t="s">
        <v>196</v>
      </c>
      <c r="E396" s="40" t="s">
        <v>429</v>
      </c>
      <c r="F396" s="41" t="s">
        <v>39</v>
      </c>
      <c r="G396" s="59">
        <f>SUM(G397:G397)</f>
        <v>13122.7</v>
      </c>
    </row>
    <row r="397" spans="1:7" ht="12.75">
      <c r="A397" s="46" t="s">
        <v>54</v>
      </c>
      <c r="B397" s="42"/>
      <c r="C397" s="43" t="s">
        <v>193</v>
      </c>
      <c r="D397" s="43" t="s">
        <v>196</v>
      </c>
      <c r="E397" s="42" t="s">
        <v>429</v>
      </c>
      <c r="F397" s="44" t="s">
        <v>251</v>
      </c>
      <c r="G397" s="58">
        <v>13122.7</v>
      </c>
    </row>
    <row r="398" spans="1:7" ht="25.5">
      <c r="A398" s="35" t="s">
        <v>431</v>
      </c>
      <c r="B398" s="40"/>
      <c r="C398" s="7" t="s">
        <v>193</v>
      </c>
      <c r="D398" s="7" t="s">
        <v>196</v>
      </c>
      <c r="E398" s="40" t="s">
        <v>430</v>
      </c>
      <c r="F398" s="41" t="s">
        <v>39</v>
      </c>
      <c r="G398" s="59">
        <f>SUM(G399:G399)</f>
        <v>11.2</v>
      </c>
    </row>
    <row r="399" spans="1:7" ht="12.75">
      <c r="A399" s="46" t="s">
        <v>54</v>
      </c>
      <c r="B399" s="42"/>
      <c r="C399" s="43" t="s">
        <v>193</v>
      </c>
      <c r="D399" s="43" t="s">
        <v>196</v>
      </c>
      <c r="E399" s="42" t="s">
        <v>430</v>
      </c>
      <c r="F399" s="44" t="s">
        <v>251</v>
      </c>
      <c r="G399" s="58">
        <v>11.2</v>
      </c>
    </row>
    <row r="400" spans="1:9" ht="12.75">
      <c r="A400" s="27" t="s">
        <v>365</v>
      </c>
      <c r="B400" s="3" t="s">
        <v>351</v>
      </c>
      <c r="C400" s="1"/>
      <c r="D400" s="1"/>
      <c r="E400" s="1"/>
      <c r="F400" s="10"/>
      <c r="G400" s="56">
        <f>G401</f>
        <v>15989.699999999999</v>
      </c>
      <c r="I400" s="82"/>
    </row>
    <row r="401" spans="1:7" ht="12.75">
      <c r="A401" s="49" t="s">
        <v>213</v>
      </c>
      <c r="B401" s="40"/>
      <c r="C401" s="7" t="s">
        <v>193</v>
      </c>
      <c r="D401" s="7" t="s">
        <v>37</v>
      </c>
      <c r="E401" s="40" t="s">
        <v>38</v>
      </c>
      <c r="F401" s="41" t="s">
        <v>39</v>
      </c>
      <c r="G401" s="57">
        <f>G402</f>
        <v>15989.699999999999</v>
      </c>
    </row>
    <row r="402" spans="1:7" ht="12.75">
      <c r="A402" s="49" t="s">
        <v>203</v>
      </c>
      <c r="B402" s="40"/>
      <c r="C402" s="7" t="s">
        <v>193</v>
      </c>
      <c r="D402" s="7" t="s">
        <v>196</v>
      </c>
      <c r="E402" s="40" t="s">
        <v>38</v>
      </c>
      <c r="F402" s="41" t="s">
        <v>39</v>
      </c>
      <c r="G402" s="57">
        <f>G403</f>
        <v>15989.699999999999</v>
      </c>
    </row>
    <row r="403" spans="1:7" ht="12.75">
      <c r="A403" s="49" t="s">
        <v>221</v>
      </c>
      <c r="B403" s="40"/>
      <c r="C403" s="7" t="s">
        <v>193</v>
      </c>
      <c r="D403" s="7" t="s">
        <v>196</v>
      </c>
      <c r="E403" s="40" t="s">
        <v>96</v>
      </c>
      <c r="F403" s="41" t="s">
        <v>39</v>
      </c>
      <c r="G403" s="59">
        <f>G404</f>
        <v>15989.699999999999</v>
      </c>
    </row>
    <row r="404" spans="1:7" ht="25.5">
      <c r="A404" s="49" t="s">
        <v>257</v>
      </c>
      <c r="B404" s="40"/>
      <c r="C404" s="7" t="s">
        <v>193</v>
      </c>
      <c r="D404" s="7" t="s">
        <v>196</v>
      </c>
      <c r="E404" s="40" t="s">
        <v>97</v>
      </c>
      <c r="F404" s="41" t="s">
        <v>39</v>
      </c>
      <c r="G404" s="59">
        <f>G405+G407</f>
        <v>15989.699999999999</v>
      </c>
    </row>
    <row r="405" spans="1:7" ht="12.75">
      <c r="A405" s="46" t="s">
        <v>54</v>
      </c>
      <c r="B405" s="42"/>
      <c r="C405" s="43" t="s">
        <v>193</v>
      </c>
      <c r="D405" s="43" t="s">
        <v>196</v>
      </c>
      <c r="E405" s="42" t="s">
        <v>97</v>
      </c>
      <c r="F405" s="44" t="s">
        <v>251</v>
      </c>
      <c r="G405" s="58">
        <v>15759.3</v>
      </c>
    </row>
    <row r="406" spans="1:8" s="9" customFormat="1" ht="38.25">
      <c r="A406" s="49" t="s">
        <v>459</v>
      </c>
      <c r="B406" s="40"/>
      <c r="C406" s="7" t="s">
        <v>193</v>
      </c>
      <c r="D406" s="7" t="s">
        <v>196</v>
      </c>
      <c r="E406" s="40" t="s">
        <v>457</v>
      </c>
      <c r="F406" s="41" t="s">
        <v>39</v>
      </c>
      <c r="G406" s="59">
        <f>SUM(G407)</f>
        <v>230.4</v>
      </c>
      <c r="H406" s="28"/>
    </row>
    <row r="407" spans="1:7" ht="12.75">
      <c r="A407" s="46" t="s">
        <v>54</v>
      </c>
      <c r="B407" s="42"/>
      <c r="C407" s="43" t="s">
        <v>193</v>
      </c>
      <c r="D407" s="43" t="s">
        <v>196</v>
      </c>
      <c r="E407" s="42" t="s">
        <v>458</v>
      </c>
      <c r="F407" s="44" t="s">
        <v>251</v>
      </c>
      <c r="G407" s="58">
        <v>230.4</v>
      </c>
    </row>
    <row r="408" spans="1:7" ht="12.75">
      <c r="A408" s="27" t="s">
        <v>205</v>
      </c>
      <c r="B408" s="3" t="s">
        <v>352</v>
      </c>
      <c r="C408" s="23"/>
      <c r="D408" s="23"/>
      <c r="E408" s="23"/>
      <c r="F408" s="32"/>
      <c r="G408" s="56">
        <f>G409</f>
        <v>4166.3</v>
      </c>
    </row>
    <row r="409" spans="1:8" s="9" customFormat="1" ht="25.5">
      <c r="A409" s="49" t="s">
        <v>374</v>
      </c>
      <c r="B409" s="40"/>
      <c r="C409" s="7" t="s">
        <v>199</v>
      </c>
      <c r="D409" s="7" t="s">
        <v>37</v>
      </c>
      <c r="E409" s="40" t="s">
        <v>38</v>
      </c>
      <c r="F409" s="41" t="s">
        <v>39</v>
      </c>
      <c r="G409" s="57">
        <f>SUM(G410)</f>
        <v>4166.3</v>
      </c>
      <c r="H409" s="28"/>
    </row>
    <row r="410" spans="1:7" ht="25.5">
      <c r="A410" s="49" t="s">
        <v>375</v>
      </c>
      <c r="B410" s="40"/>
      <c r="C410" s="7" t="s">
        <v>199</v>
      </c>
      <c r="D410" s="7" t="s">
        <v>190</v>
      </c>
      <c r="E410" s="40" t="s">
        <v>38</v>
      </c>
      <c r="F410" s="41" t="s">
        <v>39</v>
      </c>
      <c r="G410" s="59">
        <f>G411+G414</f>
        <v>4166.3</v>
      </c>
    </row>
    <row r="411" spans="1:7" ht="51">
      <c r="A411" s="49" t="s">
        <v>35</v>
      </c>
      <c r="B411" s="40"/>
      <c r="C411" s="7" t="s">
        <v>199</v>
      </c>
      <c r="D411" s="7" t="s">
        <v>190</v>
      </c>
      <c r="E411" s="40" t="s">
        <v>40</v>
      </c>
      <c r="F411" s="41" t="s">
        <v>39</v>
      </c>
      <c r="G411" s="59">
        <f>G412</f>
        <v>1463.7</v>
      </c>
    </row>
    <row r="412" spans="1:8" s="9" customFormat="1" ht="12.75">
      <c r="A412" s="49" t="s">
        <v>252</v>
      </c>
      <c r="B412" s="40"/>
      <c r="C412" s="7" t="s">
        <v>199</v>
      </c>
      <c r="D412" s="7" t="s">
        <v>190</v>
      </c>
      <c r="E412" s="40" t="s">
        <v>44</v>
      </c>
      <c r="F412" s="41" t="s">
        <v>39</v>
      </c>
      <c r="G412" s="59">
        <f>G413</f>
        <v>1463.7</v>
      </c>
      <c r="H412" s="28"/>
    </row>
    <row r="413" spans="1:7" ht="25.5">
      <c r="A413" s="46" t="s">
        <v>42</v>
      </c>
      <c r="B413" s="42"/>
      <c r="C413" s="43" t="s">
        <v>199</v>
      </c>
      <c r="D413" s="43" t="s">
        <v>190</v>
      </c>
      <c r="E413" s="42" t="s">
        <v>44</v>
      </c>
      <c r="F413" s="44" t="s">
        <v>208</v>
      </c>
      <c r="G413" s="58">
        <v>1463.7</v>
      </c>
    </row>
    <row r="414" spans="1:7" ht="63.75">
      <c r="A414" s="49" t="s">
        <v>233</v>
      </c>
      <c r="B414" s="40"/>
      <c r="C414" s="7" t="s">
        <v>199</v>
      </c>
      <c r="D414" s="7" t="s">
        <v>190</v>
      </c>
      <c r="E414" s="40" t="s">
        <v>105</v>
      </c>
      <c r="F414" s="41" t="s">
        <v>39</v>
      </c>
      <c r="G414" s="59">
        <f>G415</f>
        <v>2702.6</v>
      </c>
    </row>
    <row r="415" spans="1:7" ht="25.5">
      <c r="A415" s="49" t="s">
        <v>257</v>
      </c>
      <c r="B415" s="40"/>
      <c r="C415" s="7" t="s">
        <v>199</v>
      </c>
      <c r="D415" s="7" t="s">
        <v>190</v>
      </c>
      <c r="E415" s="40" t="s">
        <v>106</v>
      </c>
      <c r="F415" s="41" t="s">
        <v>39</v>
      </c>
      <c r="G415" s="59">
        <f>G416</f>
        <v>2702.6</v>
      </c>
    </row>
    <row r="416" spans="1:18" ht="12.75">
      <c r="A416" s="46" t="s">
        <v>54</v>
      </c>
      <c r="B416" s="42"/>
      <c r="C416" s="43" t="s">
        <v>199</v>
      </c>
      <c r="D416" s="43" t="s">
        <v>190</v>
      </c>
      <c r="E416" s="42" t="s">
        <v>106</v>
      </c>
      <c r="F416" s="44" t="s">
        <v>251</v>
      </c>
      <c r="G416" s="58">
        <v>2702.6</v>
      </c>
      <c r="Q416" s="82"/>
      <c r="R416" s="62"/>
    </row>
    <row r="417" spans="1:9" ht="12.75">
      <c r="A417" s="27" t="s">
        <v>266</v>
      </c>
      <c r="B417" s="3" t="s">
        <v>353</v>
      </c>
      <c r="C417" s="1"/>
      <c r="D417" s="1"/>
      <c r="E417" s="1"/>
      <c r="F417" s="10"/>
      <c r="G417" s="56">
        <f>SUM(G418)</f>
        <v>10965.2</v>
      </c>
      <c r="I417" s="82"/>
    </row>
    <row r="418" spans="1:7" ht="25.5">
      <c r="A418" s="49" t="s">
        <v>374</v>
      </c>
      <c r="B418" s="40"/>
      <c r="C418" s="7" t="s">
        <v>199</v>
      </c>
      <c r="D418" s="7" t="s">
        <v>37</v>
      </c>
      <c r="E418" s="40" t="s">
        <v>38</v>
      </c>
      <c r="F418" s="41" t="s">
        <v>39</v>
      </c>
      <c r="G418" s="57">
        <f>G419</f>
        <v>10965.2</v>
      </c>
    </row>
    <row r="419" spans="1:7" ht="12.75">
      <c r="A419" s="49" t="s">
        <v>216</v>
      </c>
      <c r="B419" s="40"/>
      <c r="C419" s="7" t="s">
        <v>199</v>
      </c>
      <c r="D419" s="7" t="s">
        <v>189</v>
      </c>
      <c r="E419" s="40" t="s">
        <v>38</v>
      </c>
      <c r="F419" s="41" t="s">
        <v>39</v>
      </c>
      <c r="G419" s="59">
        <f>G420</f>
        <v>10965.2</v>
      </c>
    </row>
    <row r="420" spans="1:7" ht="25.5">
      <c r="A420" s="49" t="s">
        <v>224</v>
      </c>
      <c r="B420" s="40"/>
      <c r="C420" s="7" t="s">
        <v>199</v>
      </c>
      <c r="D420" s="7" t="s">
        <v>189</v>
      </c>
      <c r="E420" s="40" t="s">
        <v>61</v>
      </c>
      <c r="F420" s="41" t="s">
        <v>39</v>
      </c>
      <c r="G420" s="59">
        <f>G421</f>
        <v>10965.2</v>
      </c>
    </row>
    <row r="421" spans="1:7" ht="25.5">
      <c r="A421" s="49" t="s">
        <v>257</v>
      </c>
      <c r="B421" s="40"/>
      <c r="C421" s="7" t="s">
        <v>199</v>
      </c>
      <c r="D421" s="7" t="s">
        <v>189</v>
      </c>
      <c r="E421" s="40" t="s">
        <v>108</v>
      </c>
      <c r="F421" s="41" t="s">
        <v>39</v>
      </c>
      <c r="G421" s="59">
        <f>G422+G424</f>
        <v>10965.2</v>
      </c>
    </row>
    <row r="422" spans="1:7" ht="12.75">
      <c r="A422" s="46" t="s">
        <v>54</v>
      </c>
      <c r="B422" s="42"/>
      <c r="C422" s="43" t="s">
        <v>199</v>
      </c>
      <c r="D422" s="43" t="s">
        <v>189</v>
      </c>
      <c r="E422" s="42" t="s">
        <v>108</v>
      </c>
      <c r="F422" s="44" t="s">
        <v>251</v>
      </c>
      <c r="G422" s="58">
        <v>3565.2</v>
      </c>
    </row>
    <row r="423" spans="1:7" ht="38.25">
      <c r="A423" s="49" t="s">
        <v>459</v>
      </c>
      <c r="B423" s="30"/>
      <c r="C423" s="7" t="s">
        <v>199</v>
      </c>
      <c r="D423" s="7" t="s">
        <v>189</v>
      </c>
      <c r="E423" s="40" t="s">
        <v>460</v>
      </c>
      <c r="F423" s="41" t="s">
        <v>39</v>
      </c>
      <c r="G423" s="59">
        <f>SUM(G424)</f>
        <v>7400</v>
      </c>
    </row>
    <row r="424" spans="1:7" ht="12.75">
      <c r="A424" s="46" t="s">
        <v>54</v>
      </c>
      <c r="B424" s="42"/>
      <c r="C424" s="43" t="s">
        <v>199</v>
      </c>
      <c r="D424" s="43" t="s">
        <v>189</v>
      </c>
      <c r="E424" s="42" t="s">
        <v>460</v>
      </c>
      <c r="F424" s="44" t="s">
        <v>251</v>
      </c>
      <c r="G424" s="58">
        <v>7400</v>
      </c>
    </row>
    <row r="425" spans="1:7" ht="12.75">
      <c r="A425" s="27" t="s">
        <v>267</v>
      </c>
      <c r="B425" s="3" t="s">
        <v>354</v>
      </c>
      <c r="C425" s="1"/>
      <c r="D425" s="1"/>
      <c r="E425" s="1"/>
      <c r="F425" s="10"/>
      <c r="G425" s="56">
        <f>G426</f>
        <v>1664.8</v>
      </c>
    </row>
    <row r="426" spans="1:7" ht="25.5">
      <c r="A426" s="49" t="s">
        <v>374</v>
      </c>
      <c r="B426" s="40"/>
      <c r="C426" s="7" t="s">
        <v>199</v>
      </c>
      <c r="D426" s="7" t="s">
        <v>37</v>
      </c>
      <c r="E426" s="40" t="s">
        <v>38</v>
      </c>
      <c r="F426" s="41" t="s">
        <v>39</v>
      </c>
      <c r="G426" s="57">
        <f>G427</f>
        <v>1664.8</v>
      </c>
    </row>
    <row r="427" spans="1:7" ht="12.75">
      <c r="A427" s="49" t="s">
        <v>216</v>
      </c>
      <c r="B427" s="40"/>
      <c r="C427" s="7" t="s">
        <v>199</v>
      </c>
      <c r="D427" s="7" t="s">
        <v>189</v>
      </c>
      <c r="E427" s="40" t="s">
        <v>38</v>
      </c>
      <c r="F427" s="41" t="s">
        <v>39</v>
      </c>
      <c r="G427" s="59">
        <f>G428</f>
        <v>1664.8</v>
      </c>
    </row>
    <row r="428" spans="1:7" ht="25.5">
      <c r="A428" s="49" t="s">
        <v>224</v>
      </c>
      <c r="B428" s="40"/>
      <c r="C428" s="7" t="s">
        <v>199</v>
      </c>
      <c r="D428" s="7" t="s">
        <v>189</v>
      </c>
      <c r="E428" s="40" t="s">
        <v>61</v>
      </c>
      <c r="F428" s="41" t="s">
        <v>39</v>
      </c>
      <c r="G428" s="59">
        <f>G429</f>
        <v>1664.8</v>
      </c>
    </row>
    <row r="429" spans="1:7" ht="25.5">
      <c r="A429" s="49" t="s">
        <v>257</v>
      </c>
      <c r="B429" s="40"/>
      <c r="C429" s="7" t="s">
        <v>199</v>
      </c>
      <c r="D429" s="7" t="s">
        <v>189</v>
      </c>
      <c r="E429" s="40" t="s">
        <v>108</v>
      </c>
      <c r="F429" s="41" t="s">
        <v>39</v>
      </c>
      <c r="G429" s="59">
        <f>G430+G432</f>
        <v>1664.8</v>
      </c>
    </row>
    <row r="430" spans="1:17" ht="12.75">
      <c r="A430" s="46" t="s">
        <v>54</v>
      </c>
      <c r="B430" s="42"/>
      <c r="C430" s="43" t="s">
        <v>199</v>
      </c>
      <c r="D430" s="43" t="s">
        <v>189</v>
      </c>
      <c r="E430" s="42" t="s">
        <v>108</v>
      </c>
      <c r="F430" s="44" t="s">
        <v>251</v>
      </c>
      <c r="G430" s="58">
        <v>1064.8</v>
      </c>
      <c r="Q430" s="107"/>
    </row>
    <row r="431" spans="1:7" ht="38.25">
      <c r="A431" s="49" t="s">
        <v>459</v>
      </c>
      <c r="B431" s="30"/>
      <c r="C431" s="7" t="s">
        <v>199</v>
      </c>
      <c r="D431" s="7" t="s">
        <v>189</v>
      </c>
      <c r="E431" s="40" t="s">
        <v>460</v>
      </c>
      <c r="F431" s="41" t="s">
        <v>39</v>
      </c>
      <c r="G431" s="59">
        <f>SUM(G432)</f>
        <v>600</v>
      </c>
    </row>
    <row r="432" spans="1:7" ht="12.75">
      <c r="A432" s="46" t="s">
        <v>54</v>
      </c>
      <c r="B432" s="42"/>
      <c r="C432" s="43" t="s">
        <v>199</v>
      </c>
      <c r="D432" s="43" t="s">
        <v>189</v>
      </c>
      <c r="E432" s="42" t="s">
        <v>460</v>
      </c>
      <c r="F432" s="44" t="s">
        <v>251</v>
      </c>
      <c r="G432" s="58">
        <v>600</v>
      </c>
    </row>
    <row r="433" spans="1:7" ht="12.75">
      <c r="A433" s="27" t="s">
        <v>268</v>
      </c>
      <c r="B433" s="3" t="s">
        <v>355</v>
      </c>
      <c r="C433" s="1"/>
      <c r="D433" s="1"/>
      <c r="E433" s="1"/>
      <c r="F433" s="10"/>
      <c r="G433" s="56">
        <f>G434</f>
        <v>2042.5</v>
      </c>
    </row>
    <row r="434" spans="1:7" ht="25.5">
      <c r="A434" s="49" t="s">
        <v>374</v>
      </c>
      <c r="B434" s="40"/>
      <c r="C434" s="7" t="s">
        <v>199</v>
      </c>
      <c r="D434" s="7" t="s">
        <v>37</v>
      </c>
      <c r="E434" s="40" t="s">
        <v>38</v>
      </c>
      <c r="F434" s="41" t="s">
        <v>39</v>
      </c>
      <c r="G434" s="57">
        <f>G435</f>
        <v>2042.5</v>
      </c>
    </row>
    <row r="435" spans="1:7" ht="12.75">
      <c r="A435" s="49" t="s">
        <v>216</v>
      </c>
      <c r="B435" s="40"/>
      <c r="C435" s="7" t="s">
        <v>199</v>
      </c>
      <c r="D435" s="7" t="s">
        <v>189</v>
      </c>
      <c r="E435" s="40" t="s">
        <v>38</v>
      </c>
      <c r="F435" s="41" t="s">
        <v>39</v>
      </c>
      <c r="G435" s="57">
        <f>G436</f>
        <v>2042.5</v>
      </c>
    </row>
    <row r="436" spans="1:7" ht="12.75">
      <c r="A436" s="35" t="s">
        <v>234</v>
      </c>
      <c r="B436" s="40"/>
      <c r="C436" s="7" t="s">
        <v>199</v>
      </c>
      <c r="D436" s="7" t="s">
        <v>189</v>
      </c>
      <c r="E436" s="40" t="s">
        <v>109</v>
      </c>
      <c r="F436" s="41" t="s">
        <v>39</v>
      </c>
      <c r="G436" s="59">
        <f>G437</f>
        <v>2042.5</v>
      </c>
    </row>
    <row r="437" spans="1:7" ht="25.5">
      <c r="A437" s="49" t="s">
        <v>257</v>
      </c>
      <c r="B437" s="40"/>
      <c r="C437" s="7" t="s">
        <v>199</v>
      </c>
      <c r="D437" s="7" t="s">
        <v>189</v>
      </c>
      <c r="E437" s="40" t="s">
        <v>110</v>
      </c>
      <c r="F437" s="41" t="s">
        <v>39</v>
      </c>
      <c r="G437" s="59">
        <f>G438+G440</f>
        <v>2042.5</v>
      </c>
    </row>
    <row r="438" spans="1:17" ht="12.75">
      <c r="A438" s="46" t="s">
        <v>54</v>
      </c>
      <c r="B438" s="42"/>
      <c r="C438" s="43" t="s">
        <v>199</v>
      </c>
      <c r="D438" s="43" t="s">
        <v>189</v>
      </c>
      <c r="E438" s="42" t="s">
        <v>110</v>
      </c>
      <c r="F438" s="44" t="s">
        <v>251</v>
      </c>
      <c r="G438" s="58">
        <v>2015.9</v>
      </c>
      <c r="Q438" s="82"/>
    </row>
    <row r="439" spans="1:7" ht="38.25">
      <c r="A439" s="35" t="s">
        <v>459</v>
      </c>
      <c r="B439" s="30"/>
      <c r="C439" s="7" t="s">
        <v>199</v>
      </c>
      <c r="D439" s="7" t="s">
        <v>189</v>
      </c>
      <c r="E439" s="40" t="s">
        <v>461</v>
      </c>
      <c r="F439" s="41" t="s">
        <v>39</v>
      </c>
      <c r="G439" s="59">
        <f>SUM(G440)</f>
        <v>26.6</v>
      </c>
    </row>
    <row r="440" spans="1:7" ht="12.75">
      <c r="A440" s="46" t="s">
        <v>54</v>
      </c>
      <c r="B440" s="42"/>
      <c r="C440" s="43" t="s">
        <v>199</v>
      </c>
      <c r="D440" s="43" t="s">
        <v>189</v>
      </c>
      <c r="E440" s="42" t="s">
        <v>461</v>
      </c>
      <c r="F440" s="44" t="s">
        <v>251</v>
      </c>
      <c r="G440" s="58">
        <v>26.6</v>
      </c>
    </row>
    <row r="441" spans="1:9" ht="12.75">
      <c r="A441" s="27" t="s">
        <v>366</v>
      </c>
      <c r="B441" s="3" t="s">
        <v>356</v>
      </c>
      <c r="C441" s="1"/>
      <c r="D441" s="1"/>
      <c r="E441" s="1"/>
      <c r="F441" s="10"/>
      <c r="G441" s="56">
        <f>G442</f>
        <v>4781.1</v>
      </c>
      <c r="I441" s="82"/>
    </row>
    <row r="442" spans="1:7" ht="25.5">
      <c r="A442" s="49" t="s">
        <v>374</v>
      </c>
      <c r="B442" s="40"/>
      <c r="C442" s="7" t="s">
        <v>199</v>
      </c>
      <c r="D442" s="7" t="s">
        <v>37</v>
      </c>
      <c r="E442" s="40" t="s">
        <v>38</v>
      </c>
      <c r="F442" s="41" t="s">
        <v>39</v>
      </c>
      <c r="G442" s="57">
        <f>G443</f>
        <v>4781.1</v>
      </c>
    </row>
    <row r="443" spans="1:7" ht="12.75">
      <c r="A443" s="49" t="s">
        <v>216</v>
      </c>
      <c r="B443" s="40"/>
      <c r="C443" s="7" t="s">
        <v>199</v>
      </c>
      <c r="D443" s="7" t="s">
        <v>189</v>
      </c>
      <c r="E443" s="40" t="s">
        <v>38</v>
      </c>
      <c r="F443" s="41" t="s">
        <v>39</v>
      </c>
      <c r="G443" s="57">
        <f>G444+G451</f>
        <v>4781.1</v>
      </c>
    </row>
    <row r="444" spans="1:7" ht="12.75">
      <c r="A444" s="49" t="s">
        <v>207</v>
      </c>
      <c r="B444" s="40"/>
      <c r="C444" s="7" t="s">
        <v>199</v>
      </c>
      <c r="D444" s="7" t="s">
        <v>189</v>
      </c>
      <c r="E444" s="40" t="s">
        <v>111</v>
      </c>
      <c r="F444" s="41" t="s">
        <v>39</v>
      </c>
      <c r="G444" s="59">
        <f>G445</f>
        <v>4764.3</v>
      </c>
    </row>
    <row r="445" spans="1:7" ht="25.5">
      <c r="A445" s="49" t="s">
        <v>257</v>
      </c>
      <c r="B445" s="40"/>
      <c r="C445" s="7" t="s">
        <v>199</v>
      </c>
      <c r="D445" s="7" t="s">
        <v>189</v>
      </c>
      <c r="E445" s="40" t="s">
        <v>112</v>
      </c>
      <c r="F445" s="41" t="s">
        <v>39</v>
      </c>
      <c r="G445" s="59">
        <f>SUM(G448+G446+G449)</f>
        <v>4764.3</v>
      </c>
    </row>
    <row r="446" spans="1:7" ht="12.75">
      <c r="A446" s="46" t="s">
        <v>54</v>
      </c>
      <c r="B446" s="42"/>
      <c r="C446" s="43" t="s">
        <v>199</v>
      </c>
      <c r="D446" s="43" t="s">
        <v>189</v>
      </c>
      <c r="E446" s="42" t="s">
        <v>112</v>
      </c>
      <c r="F446" s="44" t="s">
        <v>251</v>
      </c>
      <c r="G446" s="58">
        <v>4205</v>
      </c>
    </row>
    <row r="447" spans="1:7" ht="38.25">
      <c r="A447" s="49" t="s">
        <v>459</v>
      </c>
      <c r="B447" s="30"/>
      <c r="C447" s="7" t="s">
        <v>199</v>
      </c>
      <c r="D447" s="7" t="s">
        <v>189</v>
      </c>
      <c r="E447" s="40" t="s">
        <v>462</v>
      </c>
      <c r="F447" s="41" t="s">
        <v>39</v>
      </c>
      <c r="G447" s="59">
        <f>SUM(G448)</f>
        <v>7</v>
      </c>
    </row>
    <row r="448" spans="1:7" ht="12.75">
      <c r="A448" s="46" t="s">
        <v>54</v>
      </c>
      <c r="B448" s="42"/>
      <c r="C448" s="43" t="s">
        <v>199</v>
      </c>
      <c r="D448" s="43" t="s">
        <v>189</v>
      </c>
      <c r="E448" s="42" t="s">
        <v>462</v>
      </c>
      <c r="F448" s="44" t="s">
        <v>251</v>
      </c>
      <c r="G448" s="58">
        <v>7</v>
      </c>
    </row>
    <row r="449" spans="1:7" ht="25.5">
      <c r="A449" s="49" t="s">
        <v>436</v>
      </c>
      <c r="B449" s="30"/>
      <c r="C449" s="7" t="s">
        <v>199</v>
      </c>
      <c r="D449" s="7" t="s">
        <v>189</v>
      </c>
      <c r="E449" s="40" t="s">
        <v>387</v>
      </c>
      <c r="F449" s="41" t="s">
        <v>39</v>
      </c>
      <c r="G449" s="59">
        <f>SUM(G450:G450)</f>
        <v>552.3</v>
      </c>
    </row>
    <row r="450" spans="1:7" ht="12.75">
      <c r="A450" s="46" t="s">
        <v>54</v>
      </c>
      <c r="B450" s="42"/>
      <c r="C450" s="43" t="s">
        <v>199</v>
      </c>
      <c r="D450" s="43" t="s">
        <v>189</v>
      </c>
      <c r="E450" s="42" t="s">
        <v>387</v>
      </c>
      <c r="F450" s="44" t="s">
        <v>388</v>
      </c>
      <c r="G450" s="58">
        <v>552.3</v>
      </c>
    </row>
    <row r="451" spans="1:7" ht="25.5">
      <c r="A451" s="49" t="s">
        <v>6</v>
      </c>
      <c r="B451" s="40"/>
      <c r="C451" s="7" t="s">
        <v>199</v>
      </c>
      <c r="D451" s="7" t="s">
        <v>189</v>
      </c>
      <c r="E451" s="40" t="s">
        <v>114</v>
      </c>
      <c r="F451" s="41" t="s">
        <v>39</v>
      </c>
      <c r="G451" s="59">
        <f>SUM(G452)</f>
        <v>16.8</v>
      </c>
    </row>
    <row r="452" spans="1:7" ht="38.25">
      <c r="A452" s="49" t="s">
        <v>332</v>
      </c>
      <c r="B452" s="40"/>
      <c r="C452" s="7" t="s">
        <v>199</v>
      </c>
      <c r="D452" s="7" t="s">
        <v>189</v>
      </c>
      <c r="E452" s="40" t="s">
        <v>115</v>
      </c>
      <c r="F452" s="41" t="s">
        <v>39</v>
      </c>
      <c r="G452" s="59">
        <f>SUM(G453:G453)</f>
        <v>16.8</v>
      </c>
    </row>
    <row r="453" spans="1:7" ht="38.25">
      <c r="A453" s="49" t="s">
        <v>437</v>
      </c>
      <c r="B453" s="30"/>
      <c r="C453" s="7" t="s">
        <v>199</v>
      </c>
      <c r="D453" s="7" t="s">
        <v>189</v>
      </c>
      <c r="E453" s="40" t="s">
        <v>389</v>
      </c>
      <c r="F453" s="41" t="s">
        <v>39</v>
      </c>
      <c r="G453" s="59">
        <f>SUM(G454)</f>
        <v>16.8</v>
      </c>
    </row>
    <row r="454" spans="1:7" ht="12.75">
      <c r="A454" s="46" t="s">
        <v>54</v>
      </c>
      <c r="B454" s="42"/>
      <c r="C454" s="43" t="s">
        <v>199</v>
      </c>
      <c r="D454" s="43" t="s">
        <v>189</v>
      </c>
      <c r="E454" s="42" t="s">
        <v>390</v>
      </c>
      <c r="F454" s="44" t="s">
        <v>251</v>
      </c>
      <c r="G454" s="58">
        <v>16.8</v>
      </c>
    </row>
    <row r="455" spans="1:9" ht="12.75">
      <c r="A455" s="27" t="s">
        <v>367</v>
      </c>
      <c r="B455" s="3" t="s">
        <v>357</v>
      </c>
      <c r="C455" s="1"/>
      <c r="D455" s="1"/>
      <c r="E455" s="1"/>
      <c r="F455" s="10"/>
      <c r="G455" s="56">
        <f>G456</f>
        <v>5400.8</v>
      </c>
      <c r="I455" s="82"/>
    </row>
    <row r="456" spans="1:7" ht="25.5">
      <c r="A456" s="49" t="s">
        <v>374</v>
      </c>
      <c r="B456" s="40"/>
      <c r="C456" s="7" t="s">
        <v>199</v>
      </c>
      <c r="D456" s="7" t="s">
        <v>37</v>
      </c>
      <c r="E456" s="40" t="s">
        <v>38</v>
      </c>
      <c r="F456" s="41" t="s">
        <v>39</v>
      </c>
      <c r="G456" s="57">
        <f>G457</f>
        <v>5400.8</v>
      </c>
    </row>
    <row r="457" spans="1:7" ht="12.75">
      <c r="A457" s="49" t="s">
        <v>216</v>
      </c>
      <c r="B457" s="40"/>
      <c r="C457" s="7" t="s">
        <v>199</v>
      </c>
      <c r="D457" s="7" t="s">
        <v>189</v>
      </c>
      <c r="E457" s="40" t="s">
        <v>38</v>
      </c>
      <c r="F457" s="41" t="s">
        <v>39</v>
      </c>
      <c r="G457" s="57">
        <f>SUM(G458)</f>
        <v>5400.8</v>
      </c>
    </row>
    <row r="458" spans="1:7" ht="12.75">
      <c r="A458" s="49" t="s">
        <v>207</v>
      </c>
      <c r="B458" s="40"/>
      <c r="C458" s="7" t="s">
        <v>199</v>
      </c>
      <c r="D458" s="7" t="s">
        <v>189</v>
      </c>
      <c r="E458" s="40" t="s">
        <v>111</v>
      </c>
      <c r="F458" s="41" t="s">
        <v>39</v>
      </c>
      <c r="G458" s="59">
        <f>G459</f>
        <v>5400.8</v>
      </c>
    </row>
    <row r="459" spans="1:7" ht="25.5">
      <c r="A459" s="49" t="s">
        <v>257</v>
      </c>
      <c r="B459" s="40"/>
      <c r="C459" s="7" t="s">
        <v>199</v>
      </c>
      <c r="D459" s="7" t="s">
        <v>189</v>
      </c>
      <c r="E459" s="40" t="s">
        <v>112</v>
      </c>
      <c r="F459" s="41" t="s">
        <v>39</v>
      </c>
      <c r="G459" s="59">
        <f>SUM(G460+G461+G463)</f>
        <v>5400.8</v>
      </c>
    </row>
    <row r="460" spans="1:17" ht="12.75">
      <c r="A460" s="46" t="s">
        <v>54</v>
      </c>
      <c r="B460" s="42"/>
      <c r="C460" s="43" t="s">
        <v>199</v>
      </c>
      <c r="D460" s="43" t="s">
        <v>189</v>
      </c>
      <c r="E460" s="42" t="s">
        <v>112</v>
      </c>
      <c r="F460" s="44" t="s">
        <v>251</v>
      </c>
      <c r="G460" s="58">
        <v>4793.7</v>
      </c>
      <c r="Q460" s="82"/>
    </row>
    <row r="461" spans="1:7" ht="38.25">
      <c r="A461" s="49" t="s">
        <v>459</v>
      </c>
      <c r="B461" s="30"/>
      <c r="C461" s="7" t="s">
        <v>199</v>
      </c>
      <c r="D461" s="7" t="s">
        <v>189</v>
      </c>
      <c r="E461" s="40" t="s">
        <v>462</v>
      </c>
      <c r="F461" s="41" t="s">
        <v>39</v>
      </c>
      <c r="G461" s="62">
        <f>SUM(G462)</f>
        <v>17</v>
      </c>
    </row>
    <row r="462" spans="1:7" ht="12.75">
      <c r="A462" s="46" t="s">
        <v>54</v>
      </c>
      <c r="B462" s="42"/>
      <c r="C462" s="43" t="s">
        <v>199</v>
      </c>
      <c r="D462" s="43" t="s">
        <v>189</v>
      </c>
      <c r="E462" s="42" t="s">
        <v>462</v>
      </c>
      <c r="F462" s="44" t="s">
        <v>251</v>
      </c>
      <c r="G462" s="58">
        <v>17</v>
      </c>
    </row>
    <row r="463" spans="1:7" ht="25.5">
      <c r="A463" s="49" t="s">
        <v>436</v>
      </c>
      <c r="B463" s="30"/>
      <c r="C463" s="7" t="s">
        <v>199</v>
      </c>
      <c r="D463" s="7" t="s">
        <v>189</v>
      </c>
      <c r="E463" s="40" t="s">
        <v>387</v>
      </c>
      <c r="F463" s="41" t="s">
        <v>39</v>
      </c>
      <c r="G463" s="62">
        <f>SUM(G464:G464)</f>
        <v>590.1</v>
      </c>
    </row>
    <row r="464" spans="1:7" ht="12.75">
      <c r="A464" s="46" t="s">
        <v>54</v>
      </c>
      <c r="B464" s="42"/>
      <c r="C464" s="43" t="s">
        <v>199</v>
      </c>
      <c r="D464" s="43" t="s">
        <v>189</v>
      </c>
      <c r="E464" s="42" t="s">
        <v>387</v>
      </c>
      <c r="F464" s="44" t="s">
        <v>388</v>
      </c>
      <c r="G464" s="58">
        <v>590.1</v>
      </c>
    </row>
    <row r="465" spans="1:9" s="21" customFormat="1" ht="12.75">
      <c r="A465" s="27" t="s">
        <v>250</v>
      </c>
      <c r="B465" s="3" t="s">
        <v>358</v>
      </c>
      <c r="C465" s="3"/>
      <c r="D465" s="3"/>
      <c r="E465" s="3"/>
      <c r="F465" s="124"/>
      <c r="G465" s="56">
        <f>G466</f>
        <v>14754.6</v>
      </c>
      <c r="H465" s="22"/>
      <c r="I465" s="82"/>
    </row>
    <row r="466" spans="1:8" s="21" customFormat="1" ht="25.5">
      <c r="A466" s="49" t="s">
        <v>374</v>
      </c>
      <c r="B466" s="40"/>
      <c r="C466" s="7" t="s">
        <v>199</v>
      </c>
      <c r="D466" s="7" t="s">
        <v>37</v>
      </c>
      <c r="E466" s="40" t="s">
        <v>38</v>
      </c>
      <c r="F466" s="41" t="s">
        <v>39</v>
      </c>
      <c r="G466" s="57">
        <f>G467</f>
        <v>14754.6</v>
      </c>
      <c r="H466" s="114"/>
    </row>
    <row r="467" spans="1:8" s="21" customFormat="1" ht="12.75">
      <c r="A467" s="49" t="s">
        <v>216</v>
      </c>
      <c r="B467" s="40"/>
      <c r="C467" s="7" t="s">
        <v>199</v>
      </c>
      <c r="D467" s="7" t="s">
        <v>189</v>
      </c>
      <c r="E467" s="40" t="s">
        <v>38</v>
      </c>
      <c r="F467" s="41" t="s">
        <v>39</v>
      </c>
      <c r="G467" s="59">
        <f>G468</f>
        <v>14754.6</v>
      </c>
      <c r="H467" s="114"/>
    </row>
    <row r="468" spans="1:8" s="21" customFormat="1" ht="25.5">
      <c r="A468" s="49" t="s">
        <v>224</v>
      </c>
      <c r="B468" s="40"/>
      <c r="C468" s="7" t="s">
        <v>199</v>
      </c>
      <c r="D468" s="7" t="s">
        <v>189</v>
      </c>
      <c r="E468" s="40" t="s">
        <v>61</v>
      </c>
      <c r="F468" s="41" t="s">
        <v>39</v>
      </c>
      <c r="G468" s="59">
        <f>G469</f>
        <v>14754.6</v>
      </c>
      <c r="H468" s="114"/>
    </row>
    <row r="469" spans="1:8" s="21" customFormat="1" ht="25.5">
      <c r="A469" s="49" t="s">
        <v>257</v>
      </c>
      <c r="B469" s="40"/>
      <c r="C469" s="7" t="s">
        <v>199</v>
      </c>
      <c r="D469" s="7" t="s">
        <v>189</v>
      </c>
      <c r="E469" s="40" t="s">
        <v>108</v>
      </c>
      <c r="F469" s="41" t="s">
        <v>39</v>
      </c>
      <c r="G469" s="59">
        <f>G470+G472</f>
        <v>14754.6</v>
      </c>
      <c r="H469" s="114"/>
    </row>
    <row r="470" spans="1:17" s="21" customFormat="1" ht="12.75">
      <c r="A470" s="46" t="s">
        <v>54</v>
      </c>
      <c r="B470" s="42"/>
      <c r="C470" s="43" t="s">
        <v>199</v>
      </c>
      <c r="D470" s="43" t="s">
        <v>189</v>
      </c>
      <c r="E470" s="42" t="s">
        <v>108</v>
      </c>
      <c r="F470" s="44" t="s">
        <v>251</v>
      </c>
      <c r="G470" s="58">
        <v>13754.6</v>
      </c>
      <c r="H470" s="114"/>
      <c r="Q470" s="103"/>
    </row>
    <row r="471" spans="1:8" s="21" customFormat="1" ht="38.25">
      <c r="A471" s="49" t="s">
        <v>459</v>
      </c>
      <c r="B471" s="30"/>
      <c r="C471" s="7" t="s">
        <v>199</v>
      </c>
      <c r="D471" s="7" t="s">
        <v>189</v>
      </c>
      <c r="E471" s="40" t="s">
        <v>460</v>
      </c>
      <c r="F471" s="41" t="s">
        <v>39</v>
      </c>
      <c r="G471" s="59">
        <f>SUM(G472)</f>
        <v>1000</v>
      </c>
      <c r="H471" s="114"/>
    </row>
    <row r="472" spans="1:8" s="21" customFormat="1" ht="12.75">
      <c r="A472" s="46" t="s">
        <v>54</v>
      </c>
      <c r="B472" s="42"/>
      <c r="C472" s="43" t="s">
        <v>199</v>
      </c>
      <c r="D472" s="43" t="s">
        <v>189</v>
      </c>
      <c r="E472" s="42" t="s">
        <v>460</v>
      </c>
      <c r="F472" s="44" t="s">
        <v>251</v>
      </c>
      <c r="G472" s="58">
        <v>1000</v>
      </c>
      <c r="H472" s="114"/>
    </row>
    <row r="473" spans="1:9" ht="12.75">
      <c r="A473" s="25" t="s">
        <v>371</v>
      </c>
      <c r="B473" s="3" t="s">
        <v>359</v>
      </c>
      <c r="C473" s="1"/>
      <c r="D473" s="1"/>
      <c r="E473" s="1"/>
      <c r="F473" s="10"/>
      <c r="G473" s="56">
        <f>G474</f>
        <v>18689.4</v>
      </c>
      <c r="I473" s="82"/>
    </row>
    <row r="474" spans="1:8" s="9" customFormat="1" ht="12.75">
      <c r="A474" s="73" t="s">
        <v>116</v>
      </c>
      <c r="B474" s="33"/>
      <c r="C474" s="2" t="s">
        <v>192</v>
      </c>
      <c r="D474" s="2" t="s">
        <v>37</v>
      </c>
      <c r="E474" s="33" t="s">
        <v>38</v>
      </c>
      <c r="F474" s="33" t="s">
        <v>39</v>
      </c>
      <c r="G474" s="57">
        <f>G475</f>
        <v>18689.4</v>
      </c>
      <c r="H474" s="28"/>
    </row>
    <row r="475" spans="1:7" ht="12.75">
      <c r="A475" s="74" t="s">
        <v>117</v>
      </c>
      <c r="B475" s="33"/>
      <c r="C475" s="2" t="s">
        <v>192</v>
      </c>
      <c r="D475" s="2" t="s">
        <v>199</v>
      </c>
      <c r="E475" s="33" t="s">
        <v>38</v>
      </c>
      <c r="F475" s="33" t="s">
        <v>39</v>
      </c>
      <c r="G475" s="57">
        <f>G476</f>
        <v>18689.4</v>
      </c>
    </row>
    <row r="476" spans="1:7" ht="12.75">
      <c r="A476" s="49" t="s">
        <v>118</v>
      </c>
      <c r="B476" s="33"/>
      <c r="C476" s="2" t="s">
        <v>192</v>
      </c>
      <c r="D476" s="2" t="s">
        <v>199</v>
      </c>
      <c r="E476" s="33" t="s">
        <v>120</v>
      </c>
      <c r="F476" s="33" t="s">
        <v>39</v>
      </c>
      <c r="G476" s="59">
        <f>G477</f>
        <v>18689.4</v>
      </c>
    </row>
    <row r="477" spans="1:7" ht="25.5">
      <c r="A477" s="49" t="s">
        <v>407</v>
      </c>
      <c r="B477" s="33"/>
      <c r="C477" s="2" t="s">
        <v>192</v>
      </c>
      <c r="D477" s="2" t="s">
        <v>199</v>
      </c>
      <c r="E477" s="33" t="s">
        <v>121</v>
      </c>
      <c r="F477" s="33" t="s">
        <v>39</v>
      </c>
      <c r="G477" s="59">
        <f>G478+G480</f>
        <v>18689.4</v>
      </c>
    </row>
    <row r="478" spans="1:7" ht="12.75">
      <c r="A478" s="46" t="s">
        <v>54</v>
      </c>
      <c r="B478" s="52"/>
      <c r="C478" s="45" t="s">
        <v>192</v>
      </c>
      <c r="D478" s="45" t="s">
        <v>199</v>
      </c>
      <c r="E478" s="52" t="s">
        <v>121</v>
      </c>
      <c r="F478" s="52" t="s">
        <v>251</v>
      </c>
      <c r="G478" s="58">
        <v>17856.2</v>
      </c>
    </row>
    <row r="479" spans="1:7" ht="38.25">
      <c r="A479" s="35" t="s">
        <v>472</v>
      </c>
      <c r="B479" s="33"/>
      <c r="C479" s="2" t="s">
        <v>192</v>
      </c>
      <c r="D479" s="2" t="s">
        <v>199</v>
      </c>
      <c r="E479" s="33" t="s">
        <v>471</v>
      </c>
      <c r="F479" s="89" t="s">
        <v>39</v>
      </c>
      <c r="G479" s="59">
        <f>G480</f>
        <v>833.2</v>
      </c>
    </row>
    <row r="480" spans="1:7" ht="12.75">
      <c r="A480" s="46" t="s">
        <v>54</v>
      </c>
      <c r="B480" s="52"/>
      <c r="C480" s="45" t="s">
        <v>192</v>
      </c>
      <c r="D480" s="45" t="s">
        <v>199</v>
      </c>
      <c r="E480" s="52" t="s">
        <v>471</v>
      </c>
      <c r="F480" s="60" t="s">
        <v>251</v>
      </c>
      <c r="G480" s="58">
        <v>833.2</v>
      </c>
    </row>
    <row r="481" spans="1:7" ht="12.75">
      <c r="A481" s="27" t="s">
        <v>368</v>
      </c>
      <c r="B481" s="3" t="s">
        <v>319</v>
      </c>
      <c r="C481" s="23"/>
      <c r="D481" s="23"/>
      <c r="E481" s="23"/>
      <c r="F481" s="32"/>
      <c r="G481" s="56">
        <f>G482</f>
        <v>225432.1</v>
      </c>
    </row>
    <row r="482" spans="1:8" s="9" customFormat="1" ht="12.75">
      <c r="A482" s="49" t="s">
        <v>197</v>
      </c>
      <c r="B482" s="40"/>
      <c r="C482" s="7" t="s">
        <v>200</v>
      </c>
      <c r="D482" s="7" t="s">
        <v>37</v>
      </c>
      <c r="E482" s="40" t="s">
        <v>38</v>
      </c>
      <c r="F482" s="41" t="s">
        <v>39</v>
      </c>
      <c r="G482" s="69">
        <f>G483+G487+G524+G534</f>
        <v>225432.1</v>
      </c>
      <c r="H482" s="28"/>
    </row>
    <row r="483" spans="1:8" s="9" customFormat="1" ht="12.75">
      <c r="A483" s="49" t="s">
        <v>245</v>
      </c>
      <c r="B483" s="40"/>
      <c r="C483" s="7" t="s">
        <v>200</v>
      </c>
      <c r="D483" s="7" t="s">
        <v>189</v>
      </c>
      <c r="E483" s="40" t="s">
        <v>38</v>
      </c>
      <c r="F483" s="41" t="s">
        <v>39</v>
      </c>
      <c r="G483" s="59">
        <f>G484</f>
        <v>1201.9</v>
      </c>
      <c r="H483" s="28"/>
    </row>
    <row r="484" spans="1:8" s="9" customFormat="1" ht="25.5">
      <c r="A484" s="49" t="s">
        <v>123</v>
      </c>
      <c r="B484" s="40"/>
      <c r="C484" s="7" t="s">
        <v>200</v>
      </c>
      <c r="D484" s="7" t="s">
        <v>189</v>
      </c>
      <c r="E484" s="40" t="s">
        <v>125</v>
      </c>
      <c r="F484" s="41" t="s">
        <v>39</v>
      </c>
      <c r="G484" s="59">
        <f>G485</f>
        <v>1201.9</v>
      </c>
      <c r="H484" s="28"/>
    </row>
    <row r="485" spans="1:7" ht="38.25">
      <c r="A485" s="49" t="s">
        <v>124</v>
      </c>
      <c r="B485" s="40"/>
      <c r="C485" s="7" t="s">
        <v>200</v>
      </c>
      <c r="D485" s="7" t="s">
        <v>189</v>
      </c>
      <c r="E485" s="40" t="s">
        <v>126</v>
      </c>
      <c r="F485" s="41" t="s">
        <v>39</v>
      </c>
      <c r="G485" s="59">
        <f>G486</f>
        <v>1201.9</v>
      </c>
    </row>
    <row r="486" spans="1:17" ht="12.75">
      <c r="A486" s="46" t="s">
        <v>67</v>
      </c>
      <c r="B486" s="42"/>
      <c r="C486" s="43" t="s">
        <v>200</v>
      </c>
      <c r="D486" s="43" t="s">
        <v>189</v>
      </c>
      <c r="E486" s="42" t="s">
        <v>126</v>
      </c>
      <c r="F486" s="44" t="s">
        <v>209</v>
      </c>
      <c r="G486" s="58">
        <v>1201.9</v>
      </c>
      <c r="Q486" s="82"/>
    </row>
    <row r="487" spans="1:8" s="9" customFormat="1" ht="12.75">
      <c r="A487" s="73" t="s">
        <v>240</v>
      </c>
      <c r="B487" s="40"/>
      <c r="C487" s="7" t="s">
        <v>200</v>
      </c>
      <c r="D487" s="7" t="s">
        <v>195</v>
      </c>
      <c r="E487" s="40" t="s">
        <v>38</v>
      </c>
      <c r="F487" s="41" t="s">
        <v>39</v>
      </c>
      <c r="G487" s="59">
        <f>G488+G521</f>
        <v>209620.1</v>
      </c>
      <c r="H487" s="28"/>
    </row>
    <row r="488" spans="1:8" s="9" customFormat="1" ht="12.75">
      <c r="A488" s="73" t="s">
        <v>129</v>
      </c>
      <c r="B488" s="40"/>
      <c r="C488" s="7" t="s">
        <v>200</v>
      </c>
      <c r="D488" s="7" t="s">
        <v>195</v>
      </c>
      <c r="E488" s="40" t="s">
        <v>130</v>
      </c>
      <c r="F488" s="41" t="s">
        <v>39</v>
      </c>
      <c r="G488" s="59">
        <f>SUM(G494+G496+G498+G500+G504+G506+G509+G511+G516+G502+G489)</f>
        <v>95420.1</v>
      </c>
      <c r="H488" s="28"/>
    </row>
    <row r="489" spans="1:8" s="9" customFormat="1" ht="51">
      <c r="A489" s="49" t="s">
        <v>303</v>
      </c>
      <c r="B489" s="40"/>
      <c r="C489" s="7" t="s">
        <v>200</v>
      </c>
      <c r="D489" s="7" t="s">
        <v>195</v>
      </c>
      <c r="E489" s="40" t="s">
        <v>535</v>
      </c>
      <c r="F489" s="41" t="s">
        <v>39</v>
      </c>
      <c r="G489" s="59">
        <f>G491+G493</f>
        <v>3048.7</v>
      </c>
      <c r="H489" s="28"/>
    </row>
    <row r="490" spans="1:8" s="9" customFormat="1" ht="51">
      <c r="A490" s="49" t="s">
        <v>400</v>
      </c>
      <c r="B490" s="40"/>
      <c r="C490" s="7" t="s">
        <v>399</v>
      </c>
      <c r="D490" s="7" t="s">
        <v>195</v>
      </c>
      <c r="E490" s="40" t="s">
        <v>537</v>
      </c>
      <c r="F490" s="41" t="s">
        <v>39</v>
      </c>
      <c r="G490" s="59">
        <f>SUM(G491)</f>
        <v>857.3</v>
      </c>
      <c r="H490" s="28"/>
    </row>
    <row r="491" spans="1:8" s="9" customFormat="1" ht="12.75">
      <c r="A491" s="46" t="s">
        <v>67</v>
      </c>
      <c r="B491" s="50"/>
      <c r="C491" s="86" t="s">
        <v>200</v>
      </c>
      <c r="D491" s="86" t="s">
        <v>195</v>
      </c>
      <c r="E491" s="50" t="s">
        <v>536</v>
      </c>
      <c r="F491" s="87" t="s">
        <v>209</v>
      </c>
      <c r="G491" s="88">
        <v>857.3</v>
      </c>
      <c r="H491" s="28"/>
    </row>
    <row r="492" spans="1:8" s="9" customFormat="1" ht="51">
      <c r="A492" s="49" t="s">
        <v>545</v>
      </c>
      <c r="B492" s="40"/>
      <c r="C492" s="7" t="s">
        <v>200</v>
      </c>
      <c r="D492" s="7" t="s">
        <v>195</v>
      </c>
      <c r="E492" s="40" t="s">
        <v>538</v>
      </c>
      <c r="F492" s="41" t="s">
        <v>39</v>
      </c>
      <c r="G492" s="59">
        <f>SUM(G493)</f>
        <v>2191.4</v>
      </c>
      <c r="H492" s="28"/>
    </row>
    <row r="493" spans="1:8" s="9" customFormat="1" ht="12.75">
      <c r="A493" s="46" t="s">
        <v>67</v>
      </c>
      <c r="B493" s="50"/>
      <c r="C493" s="86" t="s">
        <v>200</v>
      </c>
      <c r="D493" s="86" t="s">
        <v>195</v>
      </c>
      <c r="E493" s="50" t="s">
        <v>538</v>
      </c>
      <c r="F493" s="87" t="s">
        <v>209</v>
      </c>
      <c r="G493" s="88">
        <v>2191.4</v>
      </c>
      <c r="H493" s="28"/>
    </row>
    <row r="494" spans="1:8" s="9" customFormat="1" ht="38.25">
      <c r="A494" s="49" t="s">
        <v>289</v>
      </c>
      <c r="B494" s="40"/>
      <c r="C494" s="7" t="s">
        <v>200</v>
      </c>
      <c r="D494" s="7" t="s">
        <v>195</v>
      </c>
      <c r="E494" s="40" t="s">
        <v>539</v>
      </c>
      <c r="F494" s="41" t="s">
        <v>39</v>
      </c>
      <c r="G494" s="59">
        <f>SUM(G495:G495)</f>
        <v>461.2</v>
      </c>
      <c r="H494" s="28"/>
    </row>
    <row r="495" spans="1:7" ht="12.75">
      <c r="A495" s="46" t="s">
        <v>67</v>
      </c>
      <c r="B495" s="42"/>
      <c r="C495" s="43" t="s">
        <v>200</v>
      </c>
      <c r="D495" s="43" t="s">
        <v>195</v>
      </c>
      <c r="E495" s="42" t="s">
        <v>540</v>
      </c>
      <c r="F495" s="44" t="s">
        <v>209</v>
      </c>
      <c r="G495" s="58">
        <v>461.2</v>
      </c>
    </row>
    <row r="496" spans="1:8" s="9" customFormat="1" ht="38.25">
      <c r="A496" s="49" t="s">
        <v>290</v>
      </c>
      <c r="B496" s="40"/>
      <c r="C496" s="7" t="s">
        <v>200</v>
      </c>
      <c r="D496" s="7" t="s">
        <v>195</v>
      </c>
      <c r="E496" s="40" t="s">
        <v>541</v>
      </c>
      <c r="F496" s="41" t="s">
        <v>39</v>
      </c>
      <c r="G496" s="59">
        <f>SUM(G497:G497)</f>
        <v>1069.6</v>
      </c>
      <c r="H496" s="28"/>
    </row>
    <row r="497" spans="1:7" ht="12.75">
      <c r="A497" s="46" t="s">
        <v>67</v>
      </c>
      <c r="B497" s="42"/>
      <c r="C497" s="43" t="s">
        <v>200</v>
      </c>
      <c r="D497" s="43" t="s">
        <v>195</v>
      </c>
      <c r="E497" s="42" t="s">
        <v>541</v>
      </c>
      <c r="F497" s="44" t="s">
        <v>209</v>
      </c>
      <c r="G497" s="58">
        <v>1069.6</v>
      </c>
    </row>
    <row r="498" spans="1:8" s="9" customFormat="1" ht="51">
      <c r="A498" s="49" t="s">
        <v>316</v>
      </c>
      <c r="B498" s="40"/>
      <c r="C498" s="7" t="s">
        <v>200</v>
      </c>
      <c r="D498" s="7" t="s">
        <v>195</v>
      </c>
      <c r="E498" s="40" t="s">
        <v>405</v>
      </c>
      <c r="F498" s="41" t="s">
        <v>39</v>
      </c>
      <c r="G498" s="59">
        <f>G499</f>
        <v>122.1</v>
      </c>
      <c r="H498" s="28"/>
    </row>
    <row r="499" spans="1:8" s="9" customFormat="1" ht="12.75">
      <c r="A499" s="46" t="s">
        <v>67</v>
      </c>
      <c r="B499" s="42"/>
      <c r="C499" s="43" t="s">
        <v>200</v>
      </c>
      <c r="D499" s="43" t="s">
        <v>195</v>
      </c>
      <c r="E499" s="42" t="s">
        <v>405</v>
      </c>
      <c r="F499" s="44" t="s">
        <v>209</v>
      </c>
      <c r="G499" s="58">
        <v>122.1</v>
      </c>
      <c r="H499" s="28"/>
    </row>
    <row r="500" spans="1:8" s="9" customFormat="1" ht="38.25">
      <c r="A500" s="49" t="s">
        <v>131</v>
      </c>
      <c r="B500" s="40"/>
      <c r="C500" s="7" t="s">
        <v>200</v>
      </c>
      <c r="D500" s="7" t="s">
        <v>195</v>
      </c>
      <c r="E500" s="40" t="s">
        <v>133</v>
      </c>
      <c r="F500" s="41" t="s">
        <v>39</v>
      </c>
      <c r="G500" s="59">
        <f>G501</f>
        <v>3011.4</v>
      </c>
      <c r="H500" s="28"/>
    </row>
    <row r="501" spans="1:8" s="9" customFormat="1" ht="12.75">
      <c r="A501" s="46" t="s">
        <v>67</v>
      </c>
      <c r="B501" s="42"/>
      <c r="C501" s="43" t="s">
        <v>200</v>
      </c>
      <c r="D501" s="43" t="s">
        <v>195</v>
      </c>
      <c r="E501" s="42" t="s">
        <v>133</v>
      </c>
      <c r="F501" s="44" t="s">
        <v>209</v>
      </c>
      <c r="G501" s="58">
        <v>3011.4</v>
      </c>
      <c r="H501" s="28"/>
    </row>
    <row r="502" spans="1:8" s="9" customFormat="1" ht="51">
      <c r="A502" s="35" t="s">
        <v>448</v>
      </c>
      <c r="B502" s="40"/>
      <c r="C502" s="7" t="s">
        <v>200</v>
      </c>
      <c r="D502" s="7" t="s">
        <v>195</v>
      </c>
      <c r="E502" s="40" t="s">
        <v>449</v>
      </c>
      <c r="F502" s="41" t="s">
        <v>39</v>
      </c>
      <c r="G502" s="59">
        <f>G503</f>
        <v>8.3</v>
      </c>
      <c r="H502" s="28"/>
    </row>
    <row r="503" spans="1:8" s="9" customFormat="1" ht="12.75">
      <c r="A503" s="46" t="s">
        <v>67</v>
      </c>
      <c r="B503" s="42"/>
      <c r="C503" s="43" t="s">
        <v>200</v>
      </c>
      <c r="D503" s="43" t="s">
        <v>195</v>
      </c>
      <c r="E503" s="42" t="s">
        <v>450</v>
      </c>
      <c r="F503" s="44" t="s">
        <v>209</v>
      </c>
      <c r="G503" s="58">
        <v>8.3</v>
      </c>
      <c r="H503" s="28"/>
    </row>
    <row r="504" spans="1:8" s="9" customFormat="1" ht="25.5">
      <c r="A504" s="49" t="s">
        <v>134</v>
      </c>
      <c r="B504" s="40"/>
      <c r="C504" s="7" t="s">
        <v>200</v>
      </c>
      <c r="D504" s="7" t="s">
        <v>195</v>
      </c>
      <c r="E504" s="40" t="s">
        <v>135</v>
      </c>
      <c r="F504" s="41" t="s">
        <v>39</v>
      </c>
      <c r="G504" s="59">
        <f>G505</f>
        <v>16600</v>
      </c>
      <c r="H504" s="28"/>
    </row>
    <row r="505" spans="1:8" s="9" customFormat="1" ht="12.75">
      <c r="A505" s="46" t="s">
        <v>67</v>
      </c>
      <c r="B505" s="42"/>
      <c r="C505" s="43" t="s">
        <v>200</v>
      </c>
      <c r="D505" s="43" t="s">
        <v>195</v>
      </c>
      <c r="E505" s="42" t="s">
        <v>135</v>
      </c>
      <c r="F505" s="44" t="s">
        <v>209</v>
      </c>
      <c r="G505" s="58">
        <v>16600</v>
      </c>
      <c r="H505" s="28"/>
    </row>
    <row r="506" spans="1:7" ht="25.5">
      <c r="A506" s="49" t="s">
        <v>377</v>
      </c>
      <c r="B506" s="40"/>
      <c r="C506" s="7" t="s">
        <v>200</v>
      </c>
      <c r="D506" s="7" t="s">
        <v>195</v>
      </c>
      <c r="E506" s="40" t="s">
        <v>136</v>
      </c>
      <c r="F506" s="41" t="s">
        <v>39</v>
      </c>
      <c r="G506" s="59">
        <f>SUM(G507:G508)</f>
        <v>10361.199999999999</v>
      </c>
    </row>
    <row r="507" spans="1:17" ht="38.25">
      <c r="A507" s="46" t="s">
        <v>306</v>
      </c>
      <c r="B507" s="42"/>
      <c r="C507" s="43" t="s">
        <v>200</v>
      </c>
      <c r="D507" s="43" t="s">
        <v>195</v>
      </c>
      <c r="E507" s="42" t="s">
        <v>378</v>
      </c>
      <c r="F507" s="44" t="s">
        <v>209</v>
      </c>
      <c r="G507" s="58">
        <v>9506.3</v>
      </c>
      <c r="Q507" s="82"/>
    </row>
    <row r="508" spans="1:7" ht="38.25">
      <c r="A508" s="46" t="s">
        <v>376</v>
      </c>
      <c r="B508" s="42"/>
      <c r="C508" s="43" t="s">
        <v>200</v>
      </c>
      <c r="D508" s="43" t="s">
        <v>195</v>
      </c>
      <c r="E508" s="42" t="s">
        <v>379</v>
      </c>
      <c r="F508" s="44" t="s">
        <v>209</v>
      </c>
      <c r="G508" s="58">
        <v>854.9</v>
      </c>
    </row>
    <row r="509" spans="1:7" ht="51">
      <c r="A509" s="49" t="s">
        <v>408</v>
      </c>
      <c r="B509" s="40"/>
      <c r="C509" s="7" t="s">
        <v>200</v>
      </c>
      <c r="D509" s="7" t="s">
        <v>195</v>
      </c>
      <c r="E509" s="40" t="s">
        <v>406</v>
      </c>
      <c r="F509" s="41" t="s">
        <v>39</v>
      </c>
      <c r="G509" s="59">
        <f>SUM(G510:G510)</f>
        <v>6538.8</v>
      </c>
    </row>
    <row r="510" spans="1:7" ht="12.75">
      <c r="A510" s="46" t="s">
        <v>67</v>
      </c>
      <c r="B510" s="42"/>
      <c r="C510" s="43" t="s">
        <v>200</v>
      </c>
      <c r="D510" s="43" t="s">
        <v>195</v>
      </c>
      <c r="E510" s="42" t="s">
        <v>406</v>
      </c>
      <c r="F510" s="44" t="s">
        <v>209</v>
      </c>
      <c r="G510" s="58">
        <v>6538.8</v>
      </c>
    </row>
    <row r="511" spans="1:8" s="9" customFormat="1" ht="25.5">
      <c r="A511" s="35" t="s">
        <v>132</v>
      </c>
      <c r="B511" s="40"/>
      <c r="C511" s="7" t="s">
        <v>200</v>
      </c>
      <c r="D511" s="7" t="s">
        <v>195</v>
      </c>
      <c r="E511" s="40" t="s">
        <v>1</v>
      </c>
      <c r="F511" s="41" t="s">
        <v>39</v>
      </c>
      <c r="G511" s="59">
        <f>G512+G514</f>
        <v>53725.700000000004</v>
      </c>
      <c r="H511" s="28"/>
    </row>
    <row r="512" spans="1:8" s="9" customFormat="1" ht="63.75">
      <c r="A512" s="35" t="s">
        <v>3</v>
      </c>
      <c r="B512" s="40"/>
      <c r="C512" s="7" t="s">
        <v>200</v>
      </c>
      <c r="D512" s="7" t="s">
        <v>195</v>
      </c>
      <c r="E512" s="40" t="s">
        <v>2</v>
      </c>
      <c r="F512" s="41" t="s">
        <v>39</v>
      </c>
      <c r="G512" s="59">
        <f>SUM(G513:G513)</f>
        <v>12893.9</v>
      </c>
      <c r="H512" s="28"/>
    </row>
    <row r="513" spans="1:8" s="9" customFormat="1" ht="12.75">
      <c r="A513" s="46" t="s">
        <v>67</v>
      </c>
      <c r="B513" s="50"/>
      <c r="C513" s="43" t="s">
        <v>200</v>
      </c>
      <c r="D513" s="43" t="s">
        <v>195</v>
      </c>
      <c r="E513" s="42" t="s">
        <v>2</v>
      </c>
      <c r="F513" s="44" t="s">
        <v>209</v>
      </c>
      <c r="G513" s="58">
        <v>12893.9</v>
      </c>
      <c r="H513" s="28"/>
    </row>
    <row r="514" spans="1:8" s="9" customFormat="1" ht="38.25">
      <c r="A514" s="35" t="s">
        <v>4</v>
      </c>
      <c r="B514" s="40"/>
      <c r="C514" s="7" t="s">
        <v>200</v>
      </c>
      <c r="D514" s="7" t="s">
        <v>195</v>
      </c>
      <c r="E514" s="40" t="s">
        <v>5</v>
      </c>
      <c r="F514" s="41" t="s">
        <v>39</v>
      </c>
      <c r="G514" s="59">
        <f>SUM(G515:G515)</f>
        <v>40831.8</v>
      </c>
      <c r="H514" s="28"/>
    </row>
    <row r="515" spans="1:8" s="9" customFormat="1" ht="12.75">
      <c r="A515" s="46" t="s">
        <v>67</v>
      </c>
      <c r="B515" s="50"/>
      <c r="C515" s="43" t="s">
        <v>200</v>
      </c>
      <c r="D515" s="43" t="s">
        <v>195</v>
      </c>
      <c r="E515" s="42" t="s">
        <v>5</v>
      </c>
      <c r="F515" s="44" t="s">
        <v>209</v>
      </c>
      <c r="G515" s="58">
        <v>40831.8</v>
      </c>
      <c r="H515" s="28"/>
    </row>
    <row r="516" spans="1:8" s="9" customFormat="1" ht="38.25">
      <c r="A516" s="35" t="s">
        <v>411</v>
      </c>
      <c r="B516" s="40"/>
      <c r="C516" s="7" t="s">
        <v>200</v>
      </c>
      <c r="D516" s="7" t="s">
        <v>195</v>
      </c>
      <c r="E516" s="40" t="s">
        <v>410</v>
      </c>
      <c r="F516" s="41" t="s">
        <v>39</v>
      </c>
      <c r="G516" s="59">
        <f>SUM(G517+G519)</f>
        <v>473.1</v>
      </c>
      <c r="H516" s="28"/>
    </row>
    <row r="517" spans="1:7" ht="63.75">
      <c r="A517" s="35" t="s">
        <v>412</v>
      </c>
      <c r="B517" s="40"/>
      <c r="C517" s="7" t="s">
        <v>200</v>
      </c>
      <c r="D517" s="7" t="s">
        <v>195</v>
      </c>
      <c r="E517" s="40" t="s">
        <v>409</v>
      </c>
      <c r="F517" s="41" t="s">
        <v>39</v>
      </c>
      <c r="G517" s="59">
        <f>SUM(G518:G518)</f>
        <v>100.1</v>
      </c>
    </row>
    <row r="518" spans="1:7" ht="12.75">
      <c r="A518" s="46" t="s">
        <v>67</v>
      </c>
      <c r="B518" s="42"/>
      <c r="C518" s="43" t="s">
        <v>200</v>
      </c>
      <c r="D518" s="43" t="s">
        <v>195</v>
      </c>
      <c r="E518" s="42" t="s">
        <v>409</v>
      </c>
      <c r="F518" s="44" t="s">
        <v>209</v>
      </c>
      <c r="G518" s="58">
        <v>100.1</v>
      </c>
    </row>
    <row r="519" spans="1:8" s="9" customFormat="1" ht="51">
      <c r="A519" s="35" t="s">
        <v>423</v>
      </c>
      <c r="B519" s="40"/>
      <c r="C519" s="7" t="s">
        <v>200</v>
      </c>
      <c r="D519" s="7" t="s">
        <v>195</v>
      </c>
      <c r="E519" s="40" t="s">
        <v>424</v>
      </c>
      <c r="F519" s="41" t="s">
        <v>39</v>
      </c>
      <c r="G519" s="59">
        <f>SUM(G520:G520)</f>
        <v>373</v>
      </c>
      <c r="H519" s="28"/>
    </row>
    <row r="520" spans="1:7" ht="12.75">
      <c r="A520" s="46" t="s">
        <v>67</v>
      </c>
      <c r="B520" s="42"/>
      <c r="C520" s="43" t="s">
        <v>200</v>
      </c>
      <c r="D520" s="43" t="s">
        <v>195</v>
      </c>
      <c r="E520" s="42" t="s">
        <v>424</v>
      </c>
      <c r="F520" s="44" t="s">
        <v>209</v>
      </c>
      <c r="G520" s="58">
        <v>373</v>
      </c>
    </row>
    <row r="521" spans="1:7" ht="12.75">
      <c r="A521" s="49" t="s">
        <v>249</v>
      </c>
      <c r="B521" s="40"/>
      <c r="C521" s="7" t="s">
        <v>200</v>
      </c>
      <c r="D521" s="7" t="s">
        <v>195</v>
      </c>
      <c r="E521" s="40" t="s">
        <v>163</v>
      </c>
      <c r="F521" s="41" t="s">
        <v>39</v>
      </c>
      <c r="G521" s="59">
        <f>G522</f>
        <v>114200</v>
      </c>
    </row>
    <row r="522" spans="1:7" ht="12.75">
      <c r="A522" s="6" t="s">
        <v>263</v>
      </c>
      <c r="B522" s="30"/>
      <c r="C522" s="17" t="s">
        <v>200</v>
      </c>
      <c r="D522" s="17" t="s">
        <v>195</v>
      </c>
      <c r="E522" s="30" t="s">
        <v>163</v>
      </c>
      <c r="F522" s="31" t="s">
        <v>137</v>
      </c>
      <c r="G522" s="62">
        <f>G523</f>
        <v>114200</v>
      </c>
    </row>
    <row r="523" spans="1:7" ht="25.5">
      <c r="A523" s="46" t="s">
        <v>514</v>
      </c>
      <c r="B523" s="42"/>
      <c r="C523" s="43" t="s">
        <v>200</v>
      </c>
      <c r="D523" s="43" t="s">
        <v>195</v>
      </c>
      <c r="E523" s="42" t="s">
        <v>28</v>
      </c>
      <c r="F523" s="44" t="s">
        <v>137</v>
      </c>
      <c r="G523" s="58">
        <f>106200+8000</f>
        <v>114200</v>
      </c>
    </row>
    <row r="524" spans="1:7" ht="12.75">
      <c r="A524" s="35" t="s">
        <v>138</v>
      </c>
      <c r="B524" s="40"/>
      <c r="C524" s="7" t="s">
        <v>200</v>
      </c>
      <c r="D524" s="7" t="s">
        <v>198</v>
      </c>
      <c r="E524" s="40" t="s">
        <v>38</v>
      </c>
      <c r="F524" s="41" t="s">
        <v>39</v>
      </c>
      <c r="G524" s="59">
        <f>SUM(G525)</f>
        <v>3687.6</v>
      </c>
    </row>
    <row r="525" spans="1:7" ht="12.75">
      <c r="A525" s="35" t="s">
        <v>9</v>
      </c>
      <c r="B525" s="40"/>
      <c r="C525" s="7" t="s">
        <v>200</v>
      </c>
      <c r="D525" s="7" t="s">
        <v>198</v>
      </c>
      <c r="E525" s="40" t="s">
        <v>180</v>
      </c>
      <c r="F525" s="41" t="s">
        <v>39</v>
      </c>
      <c r="G525" s="59">
        <f>G526</f>
        <v>3687.6</v>
      </c>
    </row>
    <row r="526" spans="1:7" ht="63.75">
      <c r="A526" s="35" t="s">
        <v>307</v>
      </c>
      <c r="B526" s="40"/>
      <c r="C526" s="7" t="s">
        <v>200</v>
      </c>
      <c r="D526" s="7" t="s">
        <v>198</v>
      </c>
      <c r="E526" s="40" t="s">
        <v>140</v>
      </c>
      <c r="F526" s="41" t="s">
        <v>39</v>
      </c>
      <c r="G526" s="59">
        <f>G527+G532</f>
        <v>3687.6</v>
      </c>
    </row>
    <row r="527" spans="1:7" ht="12.75">
      <c r="A527" s="35" t="s">
        <v>139</v>
      </c>
      <c r="B527" s="40"/>
      <c r="C527" s="7" t="s">
        <v>200</v>
      </c>
      <c r="D527" s="7" t="s">
        <v>198</v>
      </c>
      <c r="E527" s="40" t="s">
        <v>141</v>
      </c>
      <c r="F527" s="41" t="s">
        <v>39</v>
      </c>
      <c r="G527" s="59">
        <f>G528+G530</f>
        <v>1042.9</v>
      </c>
    </row>
    <row r="528" spans="1:7" ht="38.25">
      <c r="A528" s="35" t="s">
        <v>425</v>
      </c>
      <c r="B528" s="40"/>
      <c r="C528" s="7" t="s">
        <v>200</v>
      </c>
      <c r="D528" s="7" t="s">
        <v>198</v>
      </c>
      <c r="E528" s="40" t="s">
        <v>274</v>
      </c>
      <c r="F528" s="41" t="s">
        <v>39</v>
      </c>
      <c r="G528" s="59">
        <f>SUM(G529:G529)</f>
        <v>615.2</v>
      </c>
    </row>
    <row r="529" spans="1:7" ht="25.5">
      <c r="A529" s="46" t="s">
        <v>426</v>
      </c>
      <c r="B529" s="50"/>
      <c r="C529" s="43" t="s">
        <v>200</v>
      </c>
      <c r="D529" s="43" t="s">
        <v>198</v>
      </c>
      <c r="E529" s="42" t="s">
        <v>142</v>
      </c>
      <c r="F529" s="44" t="s">
        <v>278</v>
      </c>
      <c r="G529" s="58">
        <f>502+113.2</f>
        <v>615.2</v>
      </c>
    </row>
    <row r="530" spans="1:7" ht="25.5">
      <c r="A530" s="35" t="s">
        <v>427</v>
      </c>
      <c r="B530" s="40"/>
      <c r="C530" s="7" t="s">
        <v>200</v>
      </c>
      <c r="D530" s="7" t="s">
        <v>198</v>
      </c>
      <c r="E530" s="40" t="s">
        <v>275</v>
      </c>
      <c r="F530" s="41" t="s">
        <v>39</v>
      </c>
      <c r="G530" s="59">
        <f>SUM(G531:G531)</f>
        <v>427.70000000000005</v>
      </c>
    </row>
    <row r="531" spans="1:7" ht="25.5">
      <c r="A531" s="46" t="s">
        <v>426</v>
      </c>
      <c r="B531" s="50"/>
      <c r="C531" s="43" t="s">
        <v>200</v>
      </c>
      <c r="D531" s="43" t="s">
        <v>198</v>
      </c>
      <c r="E531" s="42" t="s">
        <v>143</v>
      </c>
      <c r="F531" s="44" t="s">
        <v>278</v>
      </c>
      <c r="G531" s="58">
        <f>485.1-57.4</f>
        <v>427.70000000000005</v>
      </c>
    </row>
    <row r="532" spans="1:7" ht="38.25">
      <c r="A532" s="35" t="s">
        <v>428</v>
      </c>
      <c r="B532" s="40"/>
      <c r="C532" s="7" t="s">
        <v>200</v>
      </c>
      <c r="D532" s="7" t="s">
        <v>198</v>
      </c>
      <c r="E532" s="40" t="s">
        <v>304</v>
      </c>
      <c r="F532" s="41" t="s">
        <v>39</v>
      </c>
      <c r="G532" s="59">
        <f>SUM(G533:G533)</f>
        <v>2644.7</v>
      </c>
    </row>
    <row r="533" spans="1:7" ht="25.5">
      <c r="A533" s="46" t="s">
        <v>426</v>
      </c>
      <c r="B533" s="50"/>
      <c r="C533" s="43" t="s">
        <v>200</v>
      </c>
      <c r="D533" s="43" t="s">
        <v>198</v>
      </c>
      <c r="E533" s="42" t="s">
        <v>304</v>
      </c>
      <c r="F533" s="44" t="s">
        <v>278</v>
      </c>
      <c r="G533" s="58">
        <f>2700.5-55.8</f>
        <v>2644.7</v>
      </c>
    </row>
    <row r="534" spans="1:7" ht="12.75">
      <c r="A534" s="49" t="s">
        <v>218</v>
      </c>
      <c r="B534" s="40"/>
      <c r="C534" s="7" t="s">
        <v>200</v>
      </c>
      <c r="D534" s="7" t="s">
        <v>190</v>
      </c>
      <c r="E534" s="40" t="s">
        <v>38</v>
      </c>
      <c r="F534" s="41" t="s">
        <v>39</v>
      </c>
      <c r="G534" s="59">
        <f>G535</f>
        <v>10922.500000000002</v>
      </c>
    </row>
    <row r="535" spans="1:7" ht="51">
      <c r="A535" s="49" t="s">
        <v>35</v>
      </c>
      <c r="B535" s="40"/>
      <c r="C535" s="7" t="s">
        <v>200</v>
      </c>
      <c r="D535" s="7" t="s">
        <v>190</v>
      </c>
      <c r="E535" s="40" t="s">
        <v>40</v>
      </c>
      <c r="F535" s="41" t="s">
        <v>39</v>
      </c>
      <c r="G535" s="59">
        <f>G536</f>
        <v>10922.500000000002</v>
      </c>
    </row>
    <row r="536" spans="1:7" ht="12.75">
      <c r="A536" s="49" t="s">
        <v>252</v>
      </c>
      <c r="B536" s="40"/>
      <c r="C536" s="7" t="s">
        <v>200</v>
      </c>
      <c r="D536" s="7" t="s">
        <v>190</v>
      </c>
      <c r="E536" s="40" t="s">
        <v>44</v>
      </c>
      <c r="F536" s="41" t="s">
        <v>39</v>
      </c>
      <c r="G536" s="59">
        <f>SUM(G537+G538+G540+G542)</f>
        <v>10922.500000000002</v>
      </c>
    </row>
    <row r="537" spans="1:17" ht="25.5">
      <c r="A537" s="46" t="s">
        <v>42</v>
      </c>
      <c r="B537" s="42"/>
      <c r="C537" s="43" t="s">
        <v>200</v>
      </c>
      <c r="D537" s="43" t="s">
        <v>190</v>
      </c>
      <c r="E537" s="42" t="s">
        <v>44</v>
      </c>
      <c r="F537" s="44" t="s">
        <v>208</v>
      </c>
      <c r="G537" s="58">
        <v>1769.3</v>
      </c>
      <c r="Q537" s="82"/>
    </row>
    <row r="538" spans="1:8" s="9" customFormat="1" ht="37.5" customHeight="1">
      <c r="A538" s="49" t="s">
        <v>432</v>
      </c>
      <c r="B538" s="40"/>
      <c r="C538" s="7" t="s">
        <v>200</v>
      </c>
      <c r="D538" s="7" t="s">
        <v>190</v>
      </c>
      <c r="E538" s="40" t="s">
        <v>276</v>
      </c>
      <c r="F538" s="41" t="s">
        <v>39</v>
      </c>
      <c r="G538" s="59">
        <f>SUM(G539:G539)</f>
        <v>6595.3</v>
      </c>
      <c r="H538" s="28"/>
    </row>
    <row r="539" spans="1:7" ht="25.5">
      <c r="A539" s="46" t="s">
        <v>42</v>
      </c>
      <c r="B539" s="42"/>
      <c r="C539" s="43" t="s">
        <v>200</v>
      </c>
      <c r="D539" s="43" t="s">
        <v>190</v>
      </c>
      <c r="E539" s="42" t="s">
        <v>276</v>
      </c>
      <c r="F539" s="44" t="s">
        <v>208</v>
      </c>
      <c r="G539" s="58">
        <v>6595.3</v>
      </c>
    </row>
    <row r="540" spans="1:7" ht="38.25">
      <c r="A540" s="49" t="s">
        <v>308</v>
      </c>
      <c r="B540" s="30"/>
      <c r="C540" s="7" t="s">
        <v>200</v>
      </c>
      <c r="D540" s="7" t="s">
        <v>190</v>
      </c>
      <c r="E540" s="40" t="s">
        <v>279</v>
      </c>
      <c r="F540" s="41" t="s">
        <v>39</v>
      </c>
      <c r="G540" s="59">
        <f>SUM(G541:G541)</f>
        <v>1356.7</v>
      </c>
    </row>
    <row r="541" spans="1:17" ht="25.5">
      <c r="A541" s="46" t="s">
        <v>42</v>
      </c>
      <c r="B541" s="42"/>
      <c r="C541" s="43" t="s">
        <v>200</v>
      </c>
      <c r="D541" s="43" t="s">
        <v>190</v>
      </c>
      <c r="E541" s="42" t="s">
        <v>279</v>
      </c>
      <c r="F541" s="44" t="s">
        <v>208</v>
      </c>
      <c r="G541" s="58">
        <v>1356.7</v>
      </c>
      <c r="Q541" s="82"/>
    </row>
    <row r="542" spans="1:7" ht="38.25">
      <c r="A542" s="49" t="s">
        <v>291</v>
      </c>
      <c r="B542" s="30"/>
      <c r="C542" s="7" t="s">
        <v>200</v>
      </c>
      <c r="D542" s="7" t="s">
        <v>190</v>
      </c>
      <c r="E542" s="40" t="s">
        <v>433</v>
      </c>
      <c r="F542" s="41" t="s">
        <v>39</v>
      </c>
      <c r="G542" s="59">
        <f>SUM(G543:G543)</f>
        <v>1201.2</v>
      </c>
    </row>
    <row r="543" spans="1:7" ht="25.5">
      <c r="A543" s="46" t="s">
        <v>42</v>
      </c>
      <c r="B543" s="42"/>
      <c r="C543" s="43" t="s">
        <v>200</v>
      </c>
      <c r="D543" s="43" t="s">
        <v>190</v>
      </c>
      <c r="E543" s="42" t="s">
        <v>433</v>
      </c>
      <c r="F543" s="44" t="s">
        <v>208</v>
      </c>
      <c r="G543" s="58">
        <v>1201.2</v>
      </c>
    </row>
    <row r="544" spans="1:10" ht="12.75">
      <c r="A544" s="27" t="s">
        <v>372</v>
      </c>
      <c r="B544" s="3" t="s">
        <v>360</v>
      </c>
      <c r="C544" s="1"/>
      <c r="D544" s="1"/>
      <c r="E544" s="1"/>
      <c r="F544" s="10"/>
      <c r="G544" s="61">
        <f>SUM(G545)</f>
        <v>8130.4</v>
      </c>
      <c r="I544" s="82"/>
      <c r="J544" s="82"/>
    </row>
    <row r="545" spans="1:7" ht="12.75">
      <c r="A545" s="49" t="s">
        <v>197</v>
      </c>
      <c r="B545" s="40"/>
      <c r="C545" s="7" t="s">
        <v>200</v>
      </c>
      <c r="D545" s="7" t="s">
        <v>37</v>
      </c>
      <c r="E545" s="40" t="s">
        <v>38</v>
      </c>
      <c r="F545" s="41" t="s">
        <v>39</v>
      </c>
      <c r="G545" s="59">
        <f>SUM(G546)</f>
        <v>8130.4</v>
      </c>
    </row>
    <row r="546" spans="1:7" ht="12.75">
      <c r="A546" s="49" t="s">
        <v>217</v>
      </c>
      <c r="B546" s="40"/>
      <c r="C546" s="7" t="s">
        <v>200</v>
      </c>
      <c r="D546" s="7" t="s">
        <v>196</v>
      </c>
      <c r="E546" s="40" t="s">
        <v>38</v>
      </c>
      <c r="F546" s="41" t="s">
        <v>39</v>
      </c>
      <c r="G546" s="59">
        <f>SUM(G547)</f>
        <v>8130.4</v>
      </c>
    </row>
    <row r="547" spans="1:7" ht="12.75">
      <c r="A547" s="49" t="s">
        <v>235</v>
      </c>
      <c r="B547" s="40"/>
      <c r="C547" s="7" t="s">
        <v>200</v>
      </c>
      <c r="D547" s="7" t="s">
        <v>196</v>
      </c>
      <c r="E547" s="40" t="s">
        <v>127</v>
      </c>
      <c r="F547" s="41" t="s">
        <v>39</v>
      </c>
      <c r="G547" s="59">
        <f>SUM(G548)</f>
        <v>8130.4</v>
      </c>
    </row>
    <row r="548" spans="1:7" ht="25.5">
      <c r="A548" s="49" t="s">
        <v>257</v>
      </c>
      <c r="B548" s="40"/>
      <c r="C548" s="7" t="s">
        <v>200</v>
      </c>
      <c r="D548" s="7" t="s">
        <v>196</v>
      </c>
      <c r="E548" s="40" t="s">
        <v>128</v>
      </c>
      <c r="F548" s="41" t="s">
        <v>39</v>
      </c>
      <c r="G548" s="59">
        <f>G550+G552+G554</f>
        <v>8130.4</v>
      </c>
    </row>
    <row r="549" spans="1:7" ht="38.25">
      <c r="A549" s="35" t="s">
        <v>309</v>
      </c>
      <c r="B549" s="40"/>
      <c r="C549" s="7" t="s">
        <v>200</v>
      </c>
      <c r="D549" s="7" t="s">
        <v>196</v>
      </c>
      <c r="E549" s="40" t="s">
        <v>415</v>
      </c>
      <c r="F549" s="41" t="s">
        <v>39</v>
      </c>
      <c r="G549" s="59">
        <f>SUM(G550:G550)</f>
        <v>4989.8</v>
      </c>
    </row>
    <row r="550" spans="1:7" ht="12.75">
      <c r="A550" s="46" t="s">
        <v>54</v>
      </c>
      <c r="B550" s="42"/>
      <c r="C550" s="43" t="s">
        <v>200</v>
      </c>
      <c r="D550" s="43" t="s">
        <v>196</v>
      </c>
      <c r="E550" s="42" t="s">
        <v>415</v>
      </c>
      <c r="F550" s="44" t="s">
        <v>251</v>
      </c>
      <c r="G550" s="58">
        <v>4989.8</v>
      </c>
    </row>
    <row r="551" spans="1:7" ht="38.25">
      <c r="A551" s="35" t="s">
        <v>335</v>
      </c>
      <c r="B551" s="40"/>
      <c r="C551" s="7" t="s">
        <v>200</v>
      </c>
      <c r="D551" s="7" t="s">
        <v>196</v>
      </c>
      <c r="E551" s="40" t="s">
        <v>320</v>
      </c>
      <c r="F551" s="41" t="s">
        <v>39</v>
      </c>
      <c r="G551" s="59">
        <f>G552</f>
        <v>1550.6</v>
      </c>
    </row>
    <row r="552" spans="1:7" ht="12.75">
      <c r="A552" s="46" t="s">
        <v>54</v>
      </c>
      <c r="B552" s="42"/>
      <c r="C552" s="43" t="s">
        <v>200</v>
      </c>
      <c r="D552" s="43" t="s">
        <v>196</v>
      </c>
      <c r="E552" s="42" t="s">
        <v>320</v>
      </c>
      <c r="F552" s="44" t="s">
        <v>251</v>
      </c>
      <c r="G552" s="58">
        <v>1550.6</v>
      </c>
    </row>
    <row r="553" spans="1:7" ht="25.5">
      <c r="A553" s="35" t="s">
        <v>453</v>
      </c>
      <c r="B553" s="30"/>
      <c r="C553" s="7" t="s">
        <v>200</v>
      </c>
      <c r="D553" s="7" t="s">
        <v>196</v>
      </c>
      <c r="E553" s="40" t="s">
        <v>474</v>
      </c>
      <c r="F553" s="41" t="s">
        <v>39</v>
      </c>
      <c r="G553" s="59">
        <f>G554</f>
        <v>1590</v>
      </c>
    </row>
    <row r="554" spans="1:7" ht="12.75">
      <c r="A554" s="46" t="s">
        <v>54</v>
      </c>
      <c r="B554" s="42"/>
      <c r="C554" s="43" t="s">
        <v>200</v>
      </c>
      <c r="D554" s="43" t="s">
        <v>196</v>
      </c>
      <c r="E554" s="42" t="s">
        <v>474</v>
      </c>
      <c r="F554" s="44" t="s">
        <v>251</v>
      </c>
      <c r="G554" s="58">
        <v>1590</v>
      </c>
    </row>
    <row r="555" spans="1:18" ht="12.75">
      <c r="A555" s="27" t="s">
        <v>373</v>
      </c>
      <c r="B555" s="3" t="s">
        <v>361</v>
      </c>
      <c r="C555" s="1"/>
      <c r="D555" s="1"/>
      <c r="E555" s="1"/>
      <c r="F555" s="10"/>
      <c r="G555" s="61">
        <f>SUM(G556)</f>
        <v>4047.3999999999996</v>
      </c>
      <c r="R555" s="102"/>
    </row>
    <row r="556" spans="1:7" ht="12.75">
      <c r="A556" s="49" t="s">
        <v>197</v>
      </c>
      <c r="B556" s="40"/>
      <c r="C556" s="7" t="s">
        <v>200</v>
      </c>
      <c r="D556" s="7" t="s">
        <v>37</v>
      </c>
      <c r="E556" s="40" t="s">
        <v>38</v>
      </c>
      <c r="F556" s="41" t="s">
        <v>39</v>
      </c>
      <c r="G556" s="59">
        <f>SUM(G557)</f>
        <v>4047.3999999999996</v>
      </c>
    </row>
    <row r="557" spans="1:7" ht="12.75">
      <c r="A557" s="49" t="s">
        <v>217</v>
      </c>
      <c r="B557" s="40"/>
      <c r="C557" s="7" t="s">
        <v>200</v>
      </c>
      <c r="D557" s="7" t="s">
        <v>196</v>
      </c>
      <c r="E557" s="40" t="s">
        <v>38</v>
      </c>
      <c r="F557" s="41" t="s">
        <v>39</v>
      </c>
      <c r="G557" s="59">
        <f>SUM(G558)</f>
        <v>4047.3999999999996</v>
      </c>
    </row>
    <row r="558" spans="1:7" ht="12.75">
      <c r="A558" s="49" t="s">
        <v>236</v>
      </c>
      <c r="B558" s="40"/>
      <c r="C558" s="7" t="s">
        <v>200</v>
      </c>
      <c r="D558" s="7" t="s">
        <v>196</v>
      </c>
      <c r="E558" s="40" t="s">
        <v>420</v>
      </c>
      <c r="F558" s="41" t="s">
        <v>39</v>
      </c>
      <c r="G558" s="59">
        <f>SUM(G559)</f>
        <v>4047.3999999999996</v>
      </c>
    </row>
    <row r="559" spans="1:7" ht="25.5">
      <c r="A559" s="49" t="s">
        <v>257</v>
      </c>
      <c r="B559" s="40"/>
      <c r="C559" s="7" t="s">
        <v>200</v>
      </c>
      <c r="D559" s="7" t="s">
        <v>196</v>
      </c>
      <c r="E559" s="40" t="s">
        <v>419</v>
      </c>
      <c r="F559" s="41" t="s">
        <v>39</v>
      </c>
      <c r="G559" s="59">
        <f>G561+G563+G565</f>
        <v>4047.3999999999996</v>
      </c>
    </row>
    <row r="560" spans="1:7" ht="25.5">
      <c r="A560" s="35" t="s">
        <v>310</v>
      </c>
      <c r="B560" s="40"/>
      <c r="C560" s="7" t="s">
        <v>200</v>
      </c>
      <c r="D560" s="7" t="s">
        <v>196</v>
      </c>
      <c r="E560" s="40" t="s">
        <v>418</v>
      </c>
      <c r="F560" s="41" t="s">
        <v>39</v>
      </c>
      <c r="G560" s="59">
        <f>SUM(G561:G561)</f>
        <v>2772.9</v>
      </c>
    </row>
    <row r="561" spans="1:7" ht="12.75">
      <c r="A561" s="46" t="s">
        <v>54</v>
      </c>
      <c r="B561" s="42"/>
      <c r="C561" s="86" t="s">
        <v>200</v>
      </c>
      <c r="D561" s="86" t="s">
        <v>196</v>
      </c>
      <c r="E561" s="50" t="s">
        <v>418</v>
      </c>
      <c r="F561" s="44" t="s">
        <v>251</v>
      </c>
      <c r="G561" s="58">
        <v>2772.9</v>
      </c>
    </row>
    <row r="562" spans="1:7" ht="38.25">
      <c r="A562" s="35" t="s">
        <v>336</v>
      </c>
      <c r="B562" s="40"/>
      <c r="C562" s="7" t="s">
        <v>200</v>
      </c>
      <c r="D562" s="7" t="s">
        <v>196</v>
      </c>
      <c r="E562" s="40" t="s">
        <v>421</v>
      </c>
      <c r="F562" s="41" t="s">
        <v>39</v>
      </c>
      <c r="G562" s="59">
        <f>G563</f>
        <v>1140.8</v>
      </c>
    </row>
    <row r="563" spans="1:7" ht="12.75">
      <c r="A563" s="46" t="s">
        <v>54</v>
      </c>
      <c r="B563" s="50"/>
      <c r="C563" s="43" t="s">
        <v>200</v>
      </c>
      <c r="D563" s="43" t="s">
        <v>196</v>
      </c>
      <c r="E563" s="42" t="s">
        <v>421</v>
      </c>
      <c r="F563" s="44" t="s">
        <v>251</v>
      </c>
      <c r="G563" s="58">
        <v>1140.8</v>
      </c>
    </row>
    <row r="564" spans="1:7" ht="25.5">
      <c r="A564" s="35" t="s">
        <v>453</v>
      </c>
      <c r="B564" s="40"/>
      <c r="C564" s="17" t="s">
        <v>200</v>
      </c>
      <c r="D564" s="17" t="s">
        <v>196</v>
      </c>
      <c r="E564" s="30" t="s">
        <v>473</v>
      </c>
      <c r="F564" s="31" t="s">
        <v>39</v>
      </c>
      <c r="G564" s="62">
        <f>G565</f>
        <v>133.7</v>
      </c>
    </row>
    <row r="565" spans="1:7" ht="12.75">
      <c r="A565" s="46" t="s">
        <v>54</v>
      </c>
      <c r="B565" s="50"/>
      <c r="C565" s="43" t="s">
        <v>200</v>
      </c>
      <c r="D565" s="43" t="s">
        <v>196</v>
      </c>
      <c r="E565" s="42" t="s">
        <v>473</v>
      </c>
      <c r="F565" s="44" t="s">
        <v>251</v>
      </c>
      <c r="G565" s="58">
        <v>133.7</v>
      </c>
    </row>
    <row r="566" spans="1:7" ht="12.75">
      <c r="A566" s="39" t="s">
        <v>413</v>
      </c>
      <c r="B566" s="37" t="s">
        <v>414</v>
      </c>
      <c r="C566" s="17"/>
      <c r="D566" s="17"/>
      <c r="E566" s="30"/>
      <c r="F566" s="31"/>
      <c r="G566" s="61">
        <f>G567</f>
        <v>2670.3</v>
      </c>
    </row>
    <row r="567" spans="1:7" ht="12.75">
      <c r="A567" s="35" t="s">
        <v>225</v>
      </c>
      <c r="B567" s="40"/>
      <c r="C567" s="7" t="s">
        <v>189</v>
      </c>
      <c r="D567" s="7" t="s">
        <v>37</v>
      </c>
      <c r="E567" s="40" t="s">
        <v>438</v>
      </c>
      <c r="F567" s="41" t="s">
        <v>39</v>
      </c>
      <c r="G567" s="59">
        <f>G568+G574</f>
        <v>2670.3</v>
      </c>
    </row>
    <row r="568" spans="1:7" ht="38.25">
      <c r="A568" s="35" t="s">
        <v>47</v>
      </c>
      <c r="B568" s="40"/>
      <c r="C568" s="7" t="s">
        <v>189</v>
      </c>
      <c r="D568" s="7" t="s">
        <v>190</v>
      </c>
      <c r="E568" s="40" t="s">
        <v>38</v>
      </c>
      <c r="F568" s="41" t="s">
        <v>39</v>
      </c>
      <c r="G568" s="57">
        <f>G569</f>
        <v>2640.3</v>
      </c>
    </row>
    <row r="569" spans="1:7" ht="51">
      <c r="A569" s="35" t="s">
        <v>35</v>
      </c>
      <c r="B569" s="40"/>
      <c r="C569" s="7" t="s">
        <v>189</v>
      </c>
      <c r="D569" s="7" t="s">
        <v>190</v>
      </c>
      <c r="E569" s="40" t="s">
        <v>40</v>
      </c>
      <c r="F569" s="41" t="s">
        <v>39</v>
      </c>
      <c r="G569" s="57">
        <f>G570+G572</f>
        <v>2640.3</v>
      </c>
    </row>
    <row r="570" spans="1:7" ht="12.75">
      <c r="A570" s="35" t="s">
        <v>252</v>
      </c>
      <c r="B570" s="40"/>
      <c r="C570" s="7" t="s">
        <v>189</v>
      </c>
      <c r="D570" s="7" t="s">
        <v>190</v>
      </c>
      <c r="E570" s="40" t="s">
        <v>44</v>
      </c>
      <c r="F570" s="41" t="s">
        <v>39</v>
      </c>
      <c r="G570" s="57">
        <f>G571</f>
        <v>1080.7</v>
      </c>
    </row>
    <row r="571" spans="1:7" ht="25.5">
      <c r="A571" s="46" t="s">
        <v>42</v>
      </c>
      <c r="B571" s="42"/>
      <c r="C571" s="43" t="s">
        <v>189</v>
      </c>
      <c r="D571" s="43" t="s">
        <v>190</v>
      </c>
      <c r="E571" s="42" t="s">
        <v>44</v>
      </c>
      <c r="F571" s="44" t="s">
        <v>208</v>
      </c>
      <c r="G571" s="63">
        <f>1110.7-30</f>
        <v>1080.7</v>
      </c>
    </row>
    <row r="572" spans="1:7" ht="25.5">
      <c r="A572" s="35" t="s">
        <v>254</v>
      </c>
      <c r="B572" s="40"/>
      <c r="C572" s="7" t="s">
        <v>189</v>
      </c>
      <c r="D572" s="7" t="s">
        <v>190</v>
      </c>
      <c r="E572" s="40" t="s">
        <v>48</v>
      </c>
      <c r="F572" s="41" t="s">
        <v>39</v>
      </c>
      <c r="G572" s="57">
        <f>G573</f>
        <v>1559.6</v>
      </c>
    </row>
    <row r="573" spans="1:7" ht="25.5">
      <c r="A573" s="46" t="s">
        <v>42</v>
      </c>
      <c r="B573" s="42"/>
      <c r="C573" s="43" t="s">
        <v>189</v>
      </c>
      <c r="D573" s="43" t="s">
        <v>190</v>
      </c>
      <c r="E573" s="42" t="s">
        <v>48</v>
      </c>
      <c r="F573" s="44" t="s">
        <v>208</v>
      </c>
      <c r="G573" s="63">
        <v>1559.6</v>
      </c>
    </row>
    <row r="574" spans="1:7" ht="12.75">
      <c r="A574" s="73" t="s">
        <v>214</v>
      </c>
      <c r="B574" s="40"/>
      <c r="C574" s="7" t="s">
        <v>189</v>
      </c>
      <c r="D574" s="7" t="s">
        <v>51</v>
      </c>
      <c r="E574" s="40" t="s">
        <v>38</v>
      </c>
      <c r="F574" s="41" t="s">
        <v>39</v>
      </c>
      <c r="G574" s="57">
        <f>G575</f>
        <v>30</v>
      </c>
    </row>
    <row r="575" spans="1:7" ht="12.75">
      <c r="A575" s="35" t="s">
        <v>249</v>
      </c>
      <c r="B575" s="40"/>
      <c r="C575" s="7" t="s">
        <v>189</v>
      </c>
      <c r="D575" s="7" t="s">
        <v>51</v>
      </c>
      <c r="E575" s="40" t="s">
        <v>163</v>
      </c>
      <c r="F575" s="41" t="s">
        <v>39</v>
      </c>
      <c r="G575" s="57">
        <f>G576</f>
        <v>30</v>
      </c>
    </row>
    <row r="576" spans="1:7" ht="25.5">
      <c r="A576" s="34" t="s">
        <v>42</v>
      </c>
      <c r="B576" s="30"/>
      <c r="C576" s="17" t="s">
        <v>189</v>
      </c>
      <c r="D576" s="17" t="s">
        <v>51</v>
      </c>
      <c r="E576" s="30" t="s">
        <v>163</v>
      </c>
      <c r="F576" s="31" t="s">
        <v>208</v>
      </c>
      <c r="G576" s="57">
        <f>G577</f>
        <v>30</v>
      </c>
    </row>
    <row r="577" spans="1:7" ht="38.25">
      <c r="A577" s="54" t="s">
        <v>500</v>
      </c>
      <c r="B577" s="42"/>
      <c r="C577" s="43" t="s">
        <v>189</v>
      </c>
      <c r="D577" s="43" t="s">
        <v>51</v>
      </c>
      <c r="E577" s="42" t="s">
        <v>503</v>
      </c>
      <c r="F577" s="44" t="s">
        <v>208</v>
      </c>
      <c r="G577" s="63">
        <v>30</v>
      </c>
    </row>
    <row r="578" spans="1:7" ht="12.75">
      <c r="A578" s="27" t="s">
        <v>248</v>
      </c>
      <c r="B578" s="2"/>
      <c r="C578" s="1"/>
      <c r="D578" s="1"/>
      <c r="E578" s="1"/>
      <c r="F578" s="10"/>
      <c r="G578" s="56">
        <f>G555+G544+G481+G473+G465+G455+G441+G433+G425+G417+G408+G400+G390+G306+G271+G265+G257+G230+G224+G207+G150+G139+G112+G28+G8+G566</f>
        <v>1209898.8999999997</v>
      </c>
    </row>
    <row r="579" spans="1:7" ht="12.75">
      <c r="A579" s="26"/>
      <c r="B579" s="18"/>
      <c r="C579" s="13"/>
      <c r="D579" s="13"/>
      <c r="E579" s="13"/>
      <c r="F579" s="13"/>
      <c r="G579" s="125"/>
    </row>
  </sheetData>
  <mergeCells count="4">
    <mergeCell ref="A4:G4"/>
    <mergeCell ref="G6:G7"/>
    <mergeCell ref="A6:A7"/>
    <mergeCell ref="B6:F6"/>
  </mergeCells>
  <printOptions/>
  <pageMargins left="0.37" right="0.19" top="0.47" bottom="0.25" header="0.41" footer="0.28"/>
  <pageSetup fitToHeight="2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Ольховская</dc:creator>
  <cp:keywords/>
  <dc:description/>
  <cp:lastModifiedBy>voyager</cp:lastModifiedBy>
  <cp:lastPrinted>2009-12-16T07:59:15Z</cp:lastPrinted>
  <dcterms:created xsi:type="dcterms:W3CDTF">2002-11-25T12:24:22Z</dcterms:created>
  <dcterms:modified xsi:type="dcterms:W3CDTF">2009-12-16T08:28:30Z</dcterms:modified>
  <cp:category/>
  <cp:version/>
  <cp:contentType/>
  <cp:contentStatus/>
</cp:coreProperties>
</file>